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32B0F63-2756-4377-82C8-8960FB7BCF7A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E26" i="2"/>
  <c r="F26" i="2"/>
  <c r="G26" i="2"/>
  <c r="I26" i="2"/>
  <c r="G11" i="2"/>
  <c r="E14" i="2"/>
  <c r="H20" i="2"/>
  <c r="A21" i="2"/>
  <c r="C21" i="2"/>
  <c r="Q21" i="2"/>
  <c r="Q22" i="2"/>
  <c r="Q23" i="2"/>
  <c r="Q24" i="2"/>
  <c r="I25" i="2"/>
  <c r="Q25" i="2"/>
  <c r="Q26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F11" i="1"/>
  <c r="Q22" i="1"/>
  <c r="Q23" i="1"/>
  <c r="Q24" i="1"/>
  <c r="Q25" i="1"/>
  <c r="Q26" i="1"/>
  <c r="C21" i="1"/>
  <c r="E21" i="1"/>
  <c r="F21" i="1"/>
  <c r="G21" i="1"/>
  <c r="H21" i="1"/>
  <c r="A21" i="1"/>
  <c r="H20" i="1"/>
  <c r="G11" i="1"/>
  <c r="E14" i="1"/>
  <c r="E15" i="1" s="1"/>
  <c r="C17" i="1"/>
  <c r="Q21" i="1"/>
  <c r="C17" i="2"/>
  <c r="E21" i="2"/>
  <c r="F21" i="2"/>
  <c r="G21" i="2"/>
  <c r="H21" i="2"/>
  <c r="C12" i="2"/>
  <c r="C11" i="2"/>
  <c r="C12" i="1"/>
  <c r="C11" i="1"/>
  <c r="O22" i="1" l="1"/>
  <c r="S22" i="1" s="1"/>
  <c r="O24" i="1"/>
  <c r="S24" i="1" s="1"/>
  <c r="O26" i="1"/>
  <c r="S26" i="1" s="1"/>
  <c r="O25" i="1"/>
  <c r="S25" i="1" s="1"/>
  <c r="O23" i="1"/>
  <c r="S23" i="1" s="1"/>
  <c r="O21" i="1"/>
  <c r="S21" i="1" s="1"/>
  <c r="C15" i="1"/>
  <c r="C16" i="1"/>
  <c r="D18" i="1" s="1"/>
  <c r="O24" i="2"/>
  <c r="S24" i="2" s="1"/>
  <c r="O23" i="2"/>
  <c r="S23" i="2" s="1"/>
  <c r="C15" i="2"/>
  <c r="O25" i="2"/>
  <c r="S25" i="2" s="1"/>
  <c r="O21" i="2"/>
  <c r="S21" i="2" s="1"/>
  <c r="O26" i="2"/>
  <c r="S26" i="2" s="1"/>
  <c r="O22" i="2"/>
  <c r="S22" i="2" s="1"/>
  <c r="C16" i="2"/>
  <c r="D18" i="2" s="1"/>
  <c r="E15" i="2"/>
  <c r="S19" i="1" l="1"/>
  <c r="S19" i="2"/>
  <c r="E16" i="1"/>
  <c r="E17" i="1" s="1"/>
  <c r="C18" i="1"/>
  <c r="C18" i="2"/>
  <c r="E16" i="2"/>
  <c r="E17" i="2" s="1"/>
</calcChain>
</file>

<file path=xl/sharedStrings.xml><?xml version="1.0" encoding="utf-8"?>
<sst xmlns="http://schemas.openxmlformats.org/spreadsheetml/2006/main" count="124" uniqueCount="56">
  <si>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</si>
  <si>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</si>
  <si>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</si>
  <si>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</si>
  <si>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</si>
  <si>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</si>
  <si>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</si>
  <si>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</si>
  <si>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</si>
  <si>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</si>
  <si>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</si>
  <si>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</si>
  <si>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</si>
  <si>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</si>
  <si>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</si>
  <si>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</si>
  <si>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</si>
  <si>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</si>
  <si>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</si>
  <si>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</si>
  <si>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</si>
  <si>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</si>
  <si>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</si>
  <si>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</si>
  <si>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</si>
  <si>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</si>
  <si>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</si>
  <si>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</si>
  <si>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</si>
  <si>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</si>
  <si>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</si>
  <si>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</si>
  <si>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</si>
  <si>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</si>
  <si>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</si>
  <si>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</si>
  <si>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</si>
  <si>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</si>
  <si>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</si>
  <si>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</si>
  <si>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</si>
  <si>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</si>
  <si>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G4911-1235</t>
  </si>
  <si>
    <t>G4911-1235_Sex.xls</t>
  </si>
  <si>
    <t>ED</t>
  </si>
  <si>
    <t>Sex</t>
  </si>
  <si>
    <t>VSX</t>
  </si>
  <si>
    <t>IBVS 5894</t>
  </si>
  <si>
    <t>I</t>
  </si>
  <si>
    <t>IBVS 5945</t>
  </si>
  <si>
    <t>IBVS 5992</t>
  </si>
  <si>
    <t>IBVS 6029</t>
  </si>
  <si>
    <t>ToMcat</t>
  </si>
  <si>
    <t>BX Sex  / GSC 4911-1235</t>
  </si>
  <si>
    <t>CCD</t>
  </si>
  <si>
    <t>BX Sex / GSC 4911-1235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</si>
</sst>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Sex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AA-4B8B-88B2-5C808945F6C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-1.2834000066504814E-2</c:v>
                </c:pt>
                <c:pt idx="2">
                  <c:v>-7.1380500070517883E-2</c:v>
                </c:pt>
                <c:pt idx="3">
                  <c:v>6.0826999928394798E-2</c:v>
                </c:pt>
                <c:pt idx="4">
                  <c:v>-9.7080000632558949E-3</c:v>
                </c:pt>
                <c:pt idx="5">
                  <c:v>-3.6477500063483603E-2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AA-4B8B-88B2-5C808945F6C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AA-4B8B-88B2-5C808945F6C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AA-4B8B-88B2-5C808945F6C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AA-4B8B-88B2-5C808945F6C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AA-4B8B-88B2-5C808945F6C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AA-4B8B-88B2-5C808945F6C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-4.9496174135027658E-3</c:v>
                </c:pt>
                <c:pt idx="1">
                  <c:v>-1.068235700875262E-2</c:v>
                </c:pt>
                <c:pt idx="2">
                  <c:v>-1.2021954286524188E-2</c:v>
                </c:pt>
                <c:pt idx="3">
                  <c:v>-1.3064858893336313E-2</c:v>
                </c:pt>
                <c:pt idx="4">
                  <c:v>-1.4304397065633304E-2</c:v>
                </c:pt>
                <c:pt idx="5">
                  <c:v>-1.4549815667618208E-2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AA-4B8B-88B2-5C808945F6C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5758</c:v>
                </c:pt>
                <c:pt idx="2">
                  <c:v>7103.5</c:v>
                </c:pt>
                <c:pt idx="3">
                  <c:v>8151</c:v>
                </c:pt>
                <c:pt idx="4">
                  <c:v>9396</c:v>
                </c:pt>
                <c:pt idx="5">
                  <c:v>9642.5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AA-4B8B-88B2-5C808945F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933416"/>
        <c:axId val="1"/>
      </c:scatterChart>
      <c:valAx>
        <c:axId val="84593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93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Sex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3C-4A0A-B7B3-DE263C56D6A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1.2599999929079786E-2</c:v>
                </c:pt>
                <c:pt idx="2">
                  <c:v>1.1799999927461613E-2</c:v>
                </c:pt>
                <c:pt idx="3">
                  <c:v>1.7099999931815546E-2</c:v>
                </c:pt>
                <c:pt idx="4">
                  <c:v>1.7499999936262611E-2</c:v>
                </c:pt>
                <c:pt idx="5">
                  <c:v>1.9599999934143852E-2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3C-4A0A-B7B3-DE263C56D6A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3C-4A0A-B7B3-DE263C56D6A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3C-4A0A-B7B3-DE263C56D6A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3C-4A0A-B7B3-DE263C56D6A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3C-4A0A-B7B3-DE263C56D6A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1E-3</c:v>
                  </c:pt>
                  <c:pt idx="3">
                    <c:v>1.6000000000000001E-3</c:v>
                  </c:pt>
                  <c:pt idx="4">
                    <c:v>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3C-4A0A-B7B3-DE263C56D6A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1.0736200470955019E-4</c:v>
                </c:pt>
                <c:pt idx="1">
                  <c:v>1.1314787050520945E-2</c:v>
                </c:pt>
                <c:pt idx="2">
                  <c:v>1.3933344304215195E-2</c:v>
                </c:pt>
                <c:pt idx="3">
                  <c:v>1.5973062586040192E-2</c:v>
                </c:pt>
                <c:pt idx="4">
                  <c:v>1.8395917139721503E-2</c:v>
                </c:pt>
                <c:pt idx="5">
                  <c:v>1.8875526573556026E-2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3C-4A0A-B7B3-DE263C56D6AE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4066</c:v>
                </c:pt>
                <c:pt idx="2">
                  <c:v>5016</c:v>
                </c:pt>
                <c:pt idx="3">
                  <c:v>5756</c:v>
                </c:pt>
                <c:pt idx="4">
                  <c:v>6635</c:v>
                </c:pt>
                <c:pt idx="5">
                  <c:v>6809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3C-4A0A-B7B3-DE263C56D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928016"/>
        <c:axId val="1"/>
      </c:scatterChart>
      <c:valAx>
        <c:axId val="84592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928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B878CB-F400-0ECE-E514-29F019235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A50FE505-D6CD-11B2-DFB6-3FA5AB5D8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53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53140.597000000067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0.29962299999999997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-4.9496174135027658E-3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-9.9561298979677917E-7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60375.764507523148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56029.54741668221</v>
      </c>
      <c r="D15" s="18" t="s">
        <v>38</v>
      </c>
      <c r="E15" s="19">
        <f ca="1">ROUND(2*(E14-$C$7)/$C$8,0)/2+E13</f>
        <v>24148.5</v>
      </c>
    </row>
    <row r="16" spans="1:7" s="5" customFormat="1" ht="12.95" customHeight="1" x14ac:dyDescent="0.2">
      <c r="A16" s="8" t="s">
        <v>4</v>
      </c>
      <c r="C16" s="22">
        <f ca="1">+C8+C12</f>
        <v>0.2996220043870102</v>
      </c>
      <c r="D16" s="18" t="s">
        <v>39</v>
      </c>
      <c r="E16" s="16">
        <f ca="1">ROUND(2*(E14-$C$15)/$C$16,0)/2+E13</f>
        <v>14506.5</v>
      </c>
    </row>
    <row r="17" spans="1:19" s="5" customFormat="1" ht="12.95" customHeight="1" thickBot="1" x14ac:dyDescent="0.25">
      <c r="A17" s="18" t="s">
        <v>29</v>
      </c>
      <c r="C17" s="5">
        <f>COUNT(C21:C2191)</f>
        <v>6</v>
      </c>
      <c r="D17" s="18" t="s">
        <v>33</v>
      </c>
      <c r="E17" s="23">
        <f ca="1">+$C$15+$C$16*E16-15018.5-$C$9/24</f>
        <v>45357.909856655708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56029.54741668221</v>
      </c>
      <c r="D18" s="25">
        <f ca="1">+C16</f>
        <v>0.2996220043870102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4.3622293031149298E-2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54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53140.597000000067</v>
      </c>
      <c r="D21" s="11" t="s">
        <v>13</v>
      </c>
      <c r="E21" s="5">
        <f t="shared" ref="E21:E26" si="0">+(C21-C$7)/C$8</f>
        <v>0</v>
      </c>
      <c r="F21" s="5">
        <f t="shared" ref="F21:F26" si="1">ROUND(2*E21,0)/2</f>
        <v>0</v>
      </c>
      <c r="G21" s="5">
        <f t="shared" ref="G21:G26" si="2">+C21-(C$7+F21*C$8)</f>
        <v>0</v>
      </c>
      <c r="H21" s="5">
        <f>+G21</f>
        <v>0</v>
      </c>
      <c r="O21" s="5">
        <f t="shared" ref="O21:O26" ca="1" si="3">+C$11+C$12*$F21</f>
        <v>-4.9496174135027658E-3</v>
      </c>
      <c r="Q21" s="32">
        <f t="shared" ref="Q21:Q26" si="4">+C21-15018.5</f>
        <v>38122.097000000067</v>
      </c>
      <c r="S21" s="5">
        <f t="shared" ref="S21:S26" ca="1" si="5">+(O21-G21)^2</f>
        <v>2.4498712540049809E-5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54865.813399999999</v>
      </c>
      <c r="D22" s="3">
        <v>8.0000000000000004E-4</v>
      </c>
      <c r="E22" s="5">
        <f t="shared" si="0"/>
        <v>5757.9571661719301</v>
      </c>
      <c r="F22" s="5">
        <f t="shared" si="1"/>
        <v>5758</v>
      </c>
      <c r="G22" s="5">
        <f t="shared" si="2"/>
        <v>-1.2834000066504814E-2</v>
      </c>
      <c r="I22" s="5">
        <f>+G22</f>
        <v>-1.2834000066504814E-2</v>
      </c>
      <c r="O22" s="5">
        <f t="shared" ca="1" si="3"/>
        <v>-1.068235700875262E-2</v>
      </c>
      <c r="Q22" s="32">
        <f t="shared" si="4"/>
        <v>39847.313399999999</v>
      </c>
      <c r="S22" s="5">
        <f t="shared" ca="1" si="5"/>
        <v>4.62956784797321E-6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55268.897599999997</v>
      </c>
      <c r="D23" s="3">
        <v>1E-3</v>
      </c>
      <c r="E23" s="5">
        <f t="shared" si="0"/>
        <v>7103.2617656185594</v>
      </c>
      <c r="F23" s="5">
        <f t="shared" si="1"/>
        <v>7103.5</v>
      </c>
      <c r="G23" s="5">
        <f t="shared" si="2"/>
        <v>-7.1380500070517883E-2</v>
      </c>
      <c r="I23" s="5">
        <f>+G23</f>
        <v>-7.1380500070517883E-2</v>
      </c>
      <c r="O23" s="5">
        <f t="shared" ca="1" si="3"/>
        <v>-1.2021954286524188E-2</v>
      </c>
      <c r="Q23" s="32">
        <f t="shared" si="4"/>
        <v>40250.397599999997</v>
      </c>
      <c r="S23" s="5">
        <f t="shared" ca="1" si="5"/>
        <v>3.5234369575904757E-3</v>
      </c>
    </row>
    <row r="24" spans="1:19" s="5" customFormat="1" ht="12.95" customHeight="1" x14ac:dyDescent="0.2">
      <c r="A24" s="3" t="s">
        <v>50</v>
      </c>
      <c r="B24" s="4" t="s">
        <v>48</v>
      </c>
      <c r="C24" s="3">
        <v>55582.884899999997</v>
      </c>
      <c r="D24" s="3">
        <v>1.6000000000000001E-3</v>
      </c>
      <c r="E24" s="5">
        <f t="shared" si="0"/>
        <v>8151.203011784577</v>
      </c>
      <c r="F24" s="5">
        <f t="shared" si="1"/>
        <v>8151</v>
      </c>
      <c r="G24" s="5">
        <f t="shared" si="2"/>
        <v>6.0826999928394798E-2</v>
      </c>
      <c r="I24" s="5">
        <f>+G24</f>
        <v>6.0826999928394798E-2</v>
      </c>
      <c r="O24" s="5">
        <f t="shared" ca="1" si="3"/>
        <v>-1.3064858893336313E-2</v>
      </c>
      <c r="Q24" s="32">
        <f t="shared" si="4"/>
        <v>40564.384899999997</v>
      </c>
      <c r="S24" s="5">
        <f t="shared" ca="1" si="5"/>
        <v>5.4600068001306405E-3</v>
      </c>
    </row>
    <row r="25" spans="1:19" s="5" customFormat="1" ht="12.95" customHeight="1" x14ac:dyDescent="0.2">
      <c r="A25" s="3" t="s">
        <v>51</v>
      </c>
      <c r="B25" s="4" t="s">
        <v>48</v>
      </c>
      <c r="C25" s="3">
        <v>55955.845000000001</v>
      </c>
      <c r="D25" s="3">
        <v>1E-4</v>
      </c>
      <c r="E25" s="5">
        <f t="shared" si="0"/>
        <v>9395.9675992828797</v>
      </c>
      <c r="F25" s="5">
        <f t="shared" si="1"/>
        <v>9396</v>
      </c>
      <c r="G25" s="5">
        <f t="shared" si="2"/>
        <v>-9.7080000632558949E-3</v>
      </c>
      <c r="I25" s="5">
        <f>+G25</f>
        <v>-9.7080000632558949E-3</v>
      </c>
      <c r="O25" s="5">
        <f t="shared" ca="1" si="3"/>
        <v>-1.4304397065633304E-2</v>
      </c>
      <c r="Q25" s="32">
        <f t="shared" si="4"/>
        <v>40937.345000000001</v>
      </c>
      <c r="S25" s="5">
        <f t="shared" ca="1" si="5"/>
        <v>2.1126865403464036E-5</v>
      </c>
    </row>
    <row r="26" spans="1:19" s="5" customFormat="1" ht="12.95" customHeight="1" x14ac:dyDescent="0.2">
      <c r="A26" s="3" t="s">
        <v>51</v>
      </c>
      <c r="B26" s="4" t="s">
        <v>48</v>
      </c>
      <c r="C26" s="3">
        <v>56029.675300000003</v>
      </c>
      <c r="D26" s="3">
        <v>4.0000000000000002E-4</v>
      </c>
      <c r="E26" s="5">
        <f t="shared" si="0"/>
        <v>9642.3782553406636</v>
      </c>
      <c r="F26" s="5">
        <f t="shared" si="1"/>
        <v>9642.5</v>
      </c>
      <c r="G26" s="5">
        <f t="shared" si="2"/>
        <v>-3.6477500063483603E-2</v>
      </c>
      <c r="I26" s="5">
        <f>+G26</f>
        <v>-3.6477500063483603E-2</v>
      </c>
      <c r="O26" s="5">
        <f t="shared" ca="1" si="3"/>
        <v>-1.4549815667618208E-2</v>
      </c>
      <c r="Q26" s="32">
        <f t="shared" si="4"/>
        <v>41011.175300000003</v>
      </c>
      <c r="S26" s="5">
        <f t="shared" ca="1" si="5"/>
        <v>4.8082334296467875E-4</v>
      </c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1: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55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53140.597000000067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0.42430000000000001</v>
      </c>
      <c r="D8" s="12" t="s">
        <v>52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1.0736200470955019E-4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2.7563760565202641E-6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60375.764507523148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56029.674575526646</v>
      </c>
      <c r="D15" s="18" t="s">
        <v>38</v>
      </c>
      <c r="E15" s="19">
        <f ca="1">ROUND(2*(E14-$C$7)/$C$8,0)/2+E13</f>
        <v>17053</v>
      </c>
    </row>
    <row r="16" spans="1:7" s="5" customFormat="1" ht="12.95" customHeight="1" x14ac:dyDescent="0.2">
      <c r="A16" s="8" t="s">
        <v>4</v>
      </c>
      <c r="C16" s="22">
        <f ca="1">+C8+C12</f>
        <v>0.42430275637605652</v>
      </c>
      <c r="D16" s="18" t="s">
        <v>39</v>
      </c>
      <c r="E16" s="16">
        <f ca="1">ROUND(2*(E14-$C$15)/$C$16,0)/2+E13</f>
        <v>10244</v>
      </c>
    </row>
    <row r="17" spans="1:19" s="5" customFormat="1" ht="12.95" customHeight="1" thickBot="1" x14ac:dyDescent="0.25">
      <c r="A17" s="18" t="s">
        <v>29</v>
      </c>
      <c r="C17" s="5">
        <f>COUNT(C21:C2191)</f>
        <v>6</v>
      </c>
      <c r="D17" s="18" t="s">
        <v>33</v>
      </c>
      <c r="E17" s="23">
        <f ca="1">+$C$15+$C$16*E16-15018.5-$C$9/24</f>
        <v>45358.127845176306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56029.674575526646</v>
      </c>
      <c r="D18" s="25">
        <f ca="1">+C16</f>
        <v>0.42430275637605652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1.3275521865488459E-3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54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53140.597000000067</v>
      </c>
      <c r="D21" s="11" t="s">
        <v>13</v>
      </c>
      <c r="E21" s="5">
        <f t="shared" ref="E21:E26" si="0">+(C21-C$7)/C$8</f>
        <v>0</v>
      </c>
      <c r="F21" s="5">
        <f t="shared" ref="F21:F26" si="1">ROUND(2*E21,0)/2</f>
        <v>0</v>
      </c>
      <c r="G21" s="5">
        <f t="shared" ref="G21:G26" si="2">+C21-(C$7+F21*C$8)</f>
        <v>0</v>
      </c>
      <c r="H21" s="5">
        <f>+G21</f>
        <v>0</v>
      </c>
      <c r="O21" s="5">
        <f t="shared" ref="O21:O26" ca="1" si="3">+C$11+C$12*$F21</f>
        <v>1.0736200470955019E-4</v>
      </c>
      <c r="Q21" s="32">
        <f t="shared" ref="Q21:Q26" si="4">+C21-15018.5</f>
        <v>38122.097000000067</v>
      </c>
      <c r="S21" s="5">
        <f t="shared" ref="S21:S26" ca="1" si="5">+(O21-G21)^2</f>
        <v>1.1526600055253477E-8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54865.813399999999</v>
      </c>
      <c r="D22" s="3">
        <v>8.0000000000000004E-4</v>
      </c>
      <c r="E22" s="5">
        <f t="shared" si="0"/>
        <v>4066.0296959696725</v>
      </c>
      <c r="F22" s="5">
        <f t="shared" si="1"/>
        <v>4066</v>
      </c>
      <c r="G22" s="5">
        <f t="shared" si="2"/>
        <v>1.2599999929079786E-2</v>
      </c>
      <c r="I22" s="5">
        <f>+G22</f>
        <v>1.2599999929079786E-2</v>
      </c>
      <c r="O22" s="5">
        <f t="shared" ca="1" si="3"/>
        <v>1.1314787050520945E-2</v>
      </c>
      <c r="Q22" s="32">
        <f t="shared" si="4"/>
        <v>39847.313399999999</v>
      </c>
      <c r="S22" s="5">
        <f t="shared" ca="1" si="5"/>
        <v>1.6517721432135026E-6</v>
      </c>
    </row>
    <row r="23" spans="1:19" s="5" customFormat="1" ht="12.95" customHeight="1" x14ac:dyDescent="0.2">
      <c r="A23" s="3" t="s">
        <v>49</v>
      </c>
      <c r="B23" s="4" t="s">
        <v>48</v>
      </c>
      <c r="C23" s="3">
        <v>55268.897599999997</v>
      </c>
      <c r="D23" s="3">
        <v>1E-3</v>
      </c>
      <c r="E23" s="5">
        <f t="shared" si="0"/>
        <v>5016.0278105112648</v>
      </c>
      <c r="F23" s="5">
        <f t="shared" si="1"/>
        <v>5016</v>
      </c>
      <c r="G23" s="5">
        <f t="shared" si="2"/>
        <v>1.1799999927461613E-2</v>
      </c>
      <c r="I23" s="5">
        <f>+G23</f>
        <v>1.1799999927461613E-2</v>
      </c>
      <c r="O23" s="5">
        <f t="shared" ca="1" si="3"/>
        <v>1.3933344304215195E-2</v>
      </c>
      <c r="Q23" s="32">
        <f t="shared" si="4"/>
        <v>40250.397599999997</v>
      </c>
      <c r="S23" s="5">
        <f t="shared" ca="1" si="5"/>
        <v>4.5511582298261296E-6</v>
      </c>
    </row>
    <row r="24" spans="1:19" s="5" customFormat="1" ht="12.95" customHeight="1" x14ac:dyDescent="0.2">
      <c r="A24" s="3" t="s">
        <v>50</v>
      </c>
      <c r="B24" s="4" t="s">
        <v>48</v>
      </c>
      <c r="C24" s="3">
        <v>55582.884899999997</v>
      </c>
      <c r="D24" s="3">
        <v>1.6000000000000001E-3</v>
      </c>
      <c r="E24" s="5">
        <f t="shared" si="0"/>
        <v>5756.0403016731798</v>
      </c>
      <c r="F24" s="5">
        <f t="shared" si="1"/>
        <v>5756</v>
      </c>
      <c r="G24" s="5">
        <f t="shared" si="2"/>
        <v>1.7099999931815546E-2</v>
      </c>
      <c r="I24" s="5">
        <f>+G24</f>
        <v>1.7099999931815546E-2</v>
      </c>
      <c r="O24" s="5">
        <f t="shared" ca="1" si="3"/>
        <v>1.5973062586040192E-2</v>
      </c>
      <c r="Q24" s="32">
        <f t="shared" si="4"/>
        <v>40564.384899999997</v>
      </c>
      <c r="S24" s="5">
        <f t="shared" ca="1" si="5"/>
        <v>1.2699877813032003E-6</v>
      </c>
    </row>
    <row r="25" spans="1:19" s="5" customFormat="1" ht="12.95" customHeight="1" x14ac:dyDescent="0.2">
      <c r="A25" s="3" t="s">
        <v>51</v>
      </c>
      <c r="B25" s="4" t="s">
        <v>48</v>
      </c>
      <c r="C25" s="3">
        <v>55955.845000000001</v>
      </c>
      <c r="D25" s="3">
        <v>1E-4</v>
      </c>
      <c r="E25" s="5">
        <f t="shared" si="0"/>
        <v>6635.0412444023896</v>
      </c>
      <c r="F25" s="5">
        <f t="shared" si="1"/>
        <v>6635</v>
      </c>
      <c r="G25" s="5">
        <f t="shared" si="2"/>
        <v>1.7499999936262611E-2</v>
      </c>
      <c r="I25" s="5">
        <f>+G25</f>
        <v>1.7499999936262611E-2</v>
      </c>
      <c r="O25" s="5">
        <f t="shared" ca="1" si="3"/>
        <v>1.8395917139721503E-2</v>
      </c>
      <c r="Q25" s="32">
        <f t="shared" si="4"/>
        <v>40937.345000000001</v>
      </c>
      <c r="S25" s="5">
        <f t="shared" ca="1" si="5"/>
        <v>8.0266763545360104E-7</v>
      </c>
    </row>
    <row r="26" spans="1:19" s="5" customFormat="1" ht="12.95" customHeight="1" x14ac:dyDescent="0.2">
      <c r="A26" s="3" t="s">
        <v>51</v>
      </c>
      <c r="B26" s="4" t="s">
        <v>48</v>
      </c>
      <c r="C26" s="3">
        <v>56029.675300000003</v>
      </c>
      <c r="D26" s="3">
        <v>4.0000000000000002E-4</v>
      </c>
      <c r="E26" s="5">
        <f t="shared" si="0"/>
        <v>6809.0461937306991</v>
      </c>
      <c r="F26" s="5">
        <f t="shared" si="1"/>
        <v>6809</v>
      </c>
      <c r="G26" s="5">
        <f t="shared" si="2"/>
        <v>1.9599999934143852E-2</v>
      </c>
      <c r="I26" s="5">
        <f>+G26</f>
        <v>1.9599999934143852E-2</v>
      </c>
      <c r="O26" s="5">
        <f t="shared" ca="1" si="3"/>
        <v>1.8875526573556026E-2</v>
      </c>
      <c r="Q26" s="32">
        <f t="shared" si="4"/>
        <v>41011.175300000003</v>
      </c>
      <c r="S26" s="5">
        <f t="shared" ca="1" si="5"/>
        <v>5.248616502014192E-7</v>
      </c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2024-03-06T05:20:53Z</dcterms:modified>
</cp:coreProperties>
</file>