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AC72D2-E691-45AE-98B8-F491C442F7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E15" i="1" s="1"/>
  <c r="C17" i="1"/>
  <c r="Q21" i="1"/>
  <c r="G21" i="1"/>
  <c r="H21" i="1"/>
  <c r="C11" i="1"/>
  <c r="C12" i="1"/>
  <c r="C16" i="1" l="1"/>
  <c r="D18" i="1" s="1"/>
  <c r="O25" i="1"/>
  <c r="S25" i="1" s="1"/>
  <c r="O24" i="1"/>
  <c r="S24" i="1" s="1"/>
  <c r="O23" i="1"/>
  <c r="S23" i="1" s="1"/>
  <c r="O22" i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<sst xmlns="http://schemas.openxmlformats.org/spreadsheetml/2006/main" count="61" uniqueCount="55">
  <si>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</si>
  <si>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</si>
  <si>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</si>
  <si>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</si>
  <si>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</si>
  <si>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</si>
  <si>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</si>
  <si>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</si>
  <si>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</si>
  <si>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</si>
  <si>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</si>
  <si>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</si>
  <si>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</si>
  <si>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</si>
  <si>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</si>
  <si>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</si>
  <si>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</si>
  <si>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</si>
  <si>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</si>
  <si>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</si>
  <si>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</si>
  <si>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</si>
  <si>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</si>
  <si>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</si>
  <si>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</si>
  <si>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</si>
  <si>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</si>
  <si>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</si>
  <si>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</si>
  <si>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</si>
  <si>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</si>
  <si>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</si>
  <si>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</si>
  <si>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</si>
  <si>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</si>
  <si>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</si>
  <si>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</si>
  <si>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</si>
  <si>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</si>
  <si>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</si>
  <si>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</si>
  <si>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</si>
  <si>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G5478-0562</t>
  </si>
  <si>
    <t>G5478-0562_Sex.xls</t>
  </si>
  <si>
    <t>ESD</t>
  </si>
  <si>
    <t>Sex</t>
  </si>
  <si>
    <t>VSX</t>
  </si>
  <si>
    <t>IBVS 5992</t>
  </si>
  <si>
    <t>I</t>
  </si>
  <si>
    <t>II</t>
  </si>
  <si>
    <t>IBVS 6029</t>
  </si>
  <si>
    <t>II:</t>
  </si>
  <si>
    <t>IBVS 6063</t>
  </si>
  <si>
    <t>CK Sex / GSC 5478-0562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</si>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</sst>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CK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6D-42EC-8CFB-FC79897133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-7.4216000000888016E-2</c:v>
                </c:pt>
                <c:pt idx="2">
                  <c:v>-7.460249999712687E-2</c:v>
                </c:pt>
                <c:pt idx="3">
                  <c:v>-7.1278999996138737E-2</c:v>
                </c:pt>
                <c:pt idx="4">
                  <c:v>-6.6820000007282943E-2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6D-42EC-8CFB-FC79897133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6D-42EC-8CFB-FC79897133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6D-42EC-8CFB-FC79897133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6D-42EC-8CFB-FC79897133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6D-42EC-8CFB-FC79897133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6D-42EC-8CFB-FC79897133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-0.11239988408845847</c:v>
                </c:pt>
                <c:pt idx="1">
                  <c:v>-7.4534567513642125E-2</c:v>
                </c:pt>
                <c:pt idx="2">
                  <c:v>-7.4532745664307315E-2</c:v>
                </c:pt>
                <c:pt idx="3">
                  <c:v>-7.0777914185251478E-2</c:v>
                </c:pt>
                <c:pt idx="4">
                  <c:v>-6.7072272638235675E-2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6D-42EC-8CFB-FC79897133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10392</c:v>
                </c:pt>
                <c:pt idx="2">
                  <c:v>10392.5</c:v>
                </c:pt>
                <c:pt idx="3">
                  <c:v>11423</c:v>
                </c:pt>
                <c:pt idx="4">
                  <c:v>12440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6D-42EC-8CFB-FC7989713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687032"/>
        <c:axId val="1"/>
      </c:scatterChart>
      <c:valAx>
        <c:axId val="679687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68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F1F564-4B14-1FBA-71FE-93B1935D7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7" t="s">
        <v>53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51870.22</v>
      </c>
      <c r="D7" s="13" t="s">
        <v>46</v>
      </c>
    </row>
    <row r="8" spans="1:7" s="6" customFormat="1" ht="12.95" customHeight="1" x14ac:dyDescent="0.2">
      <c r="A8" s="6" t="s">
        <v>3</v>
      </c>
      <c r="C8" s="38">
        <v>0.35697299999999998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-0.11239988408845847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3.6436986696320573E-6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60375.77475532407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56310.897047727369</v>
      </c>
      <c r="D15" s="19" t="s">
        <v>38</v>
      </c>
      <c r="E15" s="20">
        <f ca="1">ROUND(2*(E14-$C$7)/$C$8,0)/2+E13</f>
        <v>23828</v>
      </c>
    </row>
    <row r="16" spans="1:7" s="6" customFormat="1" ht="12.95" customHeight="1" x14ac:dyDescent="0.2">
      <c r="A16" s="9" t="s">
        <v>4</v>
      </c>
      <c r="C16" s="23">
        <f ca="1">+C8+C12</f>
        <v>0.3569766436986696</v>
      </c>
      <c r="D16" s="19" t="s">
        <v>39</v>
      </c>
      <c r="E16" s="17">
        <f ca="1">ROUND(2*(E14-$C$15)/$C$16,0)/2+E13</f>
        <v>11388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45358.042899501153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56310.897047727369</v>
      </c>
      <c r="D18" s="26">
        <f ca="1">+C16</f>
        <v>0.3569766436986696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5.6200878601887154E-2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54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51870.22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-0.11239988408845847</v>
      </c>
      <c r="Q21" s="33">
        <f>+C21-15018.5</f>
        <v>36851.72</v>
      </c>
      <c r="S21" s="6">
        <f ca="1">+(O21-G21)^2</f>
        <v>1.2633733943098899E-2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55579.809200000003</v>
      </c>
      <c r="D22" s="4">
        <v>2.5000000000000001E-3</v>
      </c>
      <c r="E22" s="6">
        <f>+(C22-C$7)/C$8</f>
        <v>10391.792096321016</v>
      </c>
      <c r="F22" s="6">
        <f>ROUND(2*E22,0)/2</f>
        <v>10392</v>
      </c>
      <c r="G22" s="6">
        <f>+C22-(C$7+F22*C$8)</f>
        <v>-7.4216000000888016E-2</v>
      </c>
      <c r="I22" s="6">
        <f>+G22</f>
        <v>-7.4216000000888016E-2</v>
      </c>
      <c r="O22" s="6">
        <f ca="1">+C$11+C$12*$F22</f>
        <v>-7.4534567513642125E-2</v>
      </c>
      <c r="Q22" s="33">
        <f>+C22-15018.5</f>
        <v>40561.309200000003</v>
      </c>
      <c r="S22" s="6">
        <f ca="1">+(O22-G22)^2</f>
        <v>1.0148526018233925E-7</v>
      </c>
    </row>
    <row r="23" spans="1:19" s="6" customFormat="1" ht="12.95" customHeight="1" x14ac:dyDescent="0.2">
      <c r="A23" s="4" t="s">
        <v>47</v>
      </c>
      <c r="B23" s="5" t="s">
        <v>49</v>
      </c>
      <c r="C23" s="4">
        <v>55579.987300000001</v>
      </c>
      <c r="D23" s="4">
        <v>2.9999999999999997E-4</v>
      </c>
      <c r="E23" s="6">
        <f>+(C23-C$7)/C$8</f>
        <v>10392.291013606071</v>
      </c>
      <c r="F23" s="6">
        <f>ROUND(2*E23,0)/2</f>
        <v>10392.5</v>
      </c>
      <c r="G23" s="6">
        <f>+C23-(C$7+F23*C$8)</f>
        <v>-7.460249999712687E-2</v>
      </c>
      <c r="I23" s="6">
        <f>+G23</f>
        <v>-7.460249999712687E-2</v>
      </c>
      <c r="O23" s="6">
        <f ca="1">+C$11+C$12*$F23</f>
        <v>-7.4532745664307315E-2</v>
      </c>
      <c r="Q23" s="33">
        <f>+C23-15018.5</f>
        <v>40561.487300000001</v>
      </c>
      <c r="S23" s="6">
        <f ca="1">+(O23-G23)^2</f>
        <v>4.8656669471012333E-9</v>
      </c>
    </row>
    <row r="24" spans="1:19" s="6" customFormat="1" ht="12.95" customHeight="1" x14ac:dyDescent="0.2">
      <c r="A24" s="4" t="s">
        <v>50</v>
      </c>
      <c r="B24" s="5" t="s">
        <v>51</v>
      </c>
      <c r="C24" s="4">
        <v>55947.851300000002</v>
      </c>
      <c r="D24" s="4">
        <v>2.0000000000000001E-4</v>
      </c>
      <c r="E24" s="6">
        <f>+(C24-C$7)/C$8</f>
        <v>11422.800323834019</v>
      </c>
      <c r="F24" s="6">
        <f>ROUND(2*E24,0)/2</f>
        <v>11423</v>
      </c>
      <c r="G24" s="6">
        <f>+C24-(C$7+F24*C$8)</f>
        <v>-7.1278999996138737E-2</v>
      </c>
      <c r="I24" s="6">
        <f>+G24</f>
        <v>-7.1278999996138737E-2</v>
      </c>
      <c r="O24" s="6">
        <f ca="1">+C$11+C$12*$F24</f>
        <v>-7.0777914185251478E-2</v>
      </c>
      <c r="Q24" s="33">
        <f>+C24-15018.5</f>
        <v>40929.351300000002</v>
      </c>
      <c r="S24" s="6">
        <f ca="1">+(O24-G24)^2</f>
        <v>2.5108698987254133E-7</v>
      </c>
    </row>
    <row r="25" spans="1:19" s="6" customFormat="1" ht="12.95" customHeight="1" x14ac:dyDescent="0.2">
      <c r="A25" s="34" t="s">
        <v>52</v>
      </c>
      <c r="B25" s="35" t="s">
        <v>48</v>
      </c>
      <c r="C25" s="36">
        <v>56310.897299999997</v>
      </c>
      <c r="D25" s="36">
        <v>2.9999999999999997E-4</v>
      </c>
      <c r="E25" s="6">
        <f>+(C25-C$7)/C$8</f>
        <v>12439.81281497479</v>
      </c>
      <c r="F25" s="6">
        <f>ROUND(2*E25,0)/2</f>
        <v>12440</v>
      </c>
      <c r="G25" s="6">
        <f>+C25-(C$7+F25*C$8)</f>
        <v>-6.6820000007282943E-2</v>
      </c>
      <c r="I25" s="6">
        <f>+G25</f>
        <v>-6.6820000007282943E-2</v>
      </c>
      <c r="O25" s="6">
        <f ca="1">+C$11+C$12*$F25</f>
        <v>-6.7072272638235675E-2</v>
      </c>
      <c r="Q25" s="33">
        <f>+C25-15018.5</f>
        <v>41292.397299999997</v>
      </c>
      <c r="S25" s="6">
        <f ca="1">+(O25-G25)^2</f>
        <v>6.3641480327813478E-8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2024-03-06T05:35:38Z</dcterms:modified>
</cp:coreProperties>
</file>