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374B1E-7314-4B0D-BCBA-6706EFB2DE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4" i="1" l="1"/>
  <c r="S24" i="1" s="1"/>
  <c r="O23" i="1"/>
  <c r="S23" i="1" s="1"/>
  <c r="C15" i="1"/>
  <c r="O21" i="1"/>
  <c r="S21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<sst xmlns="http://schemas.openxmlformats.org/spreadsheetml/2006/main" count="58" uniqueCount="53">
  <si>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</si>
  <si>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</si>
  <si>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</si>
  <si>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</si>
  <si>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</si>
  <si>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</si>
  <si>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</si>
  <si>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</si>
  <si>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</si>
  <si>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</si>
  <si>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</si>
  <si>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</si>
  <si>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</si>
  <si>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</si>
  <si>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</si>
  <si>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</si>
  <si>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</si>
  <si>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</si>
  <si>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</si>
  <si>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</si>
  <si>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</si>
  <si>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</si>
  <si>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</si>
  <si>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</si>
  <si>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</si>
  <si>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</si>
  <si>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</si>
  <si>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</si>
  <si>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</si>
  <si>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</si>
  <si>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</si>
  <si>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</si>
  <si>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</si>
  <si>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</si>
  <si>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</si>
  <si>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</si>
  <si>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</si>
  <si>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</si>
  <si>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</si>
  <si>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</si>
  <si>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</si>
  <si>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</si>
  <si>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G5477-0108</t>
  </si>
  <si>
    <t>G5477-0108_Sex.xls</t>
  </si>
  <si>
    <t>EC</t>
  </si>
  <si>
    <t>Sex</t>
  </si>
  <si>
    <t>VSX</t>
  </si>
  <si>
    <t>IBVS 5992</t>
  </si>
  <si>
    <t>II</t>
  </si>
  <si>
    <t>IBVS 6029</t>
  </si>
  <si>
    <t>I</t>
  </si>
  <si>
    <t>CS Sex / GSC 5477-0108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</si>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</sst>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54-4988-BA6B-7111CA3DEB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1.7086999774619471E-2</c:v>
                </c:pt>
                <c:pt idx="2">
                  <c:v>2.2195999772520736E-2</c:v>
                </c:pt>
                <c:pt idx="3">
                  <c:v>2.7384999775676988E-2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54-4988-BA6B-7111CA3DEB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54-4988-BA6B-7111CA3DEB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54-4988-BA6B-7111CA3DEB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54-4988-BA6B-7111CA3DEB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54-4988-BA6B-7111CA3DEB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54-4988-BA6B-7111CA3DEB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-3.9242784557775093E-4</c:v>
                </c:pt>
                <c:pt idx="1">
                  <c:v>2.0846547336657702E-2</c:v>
                </c:pt>
                <c:pt idx="2">
                  <c:v>2.2959029350679967E-2</c:v>
                </c:pt>
                <c:pt idx="3">
                  <c:v>2.3254850481057285E-2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54-4988-BA6B-7111CA3DEB4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8651.5</c:v>
                </c:pt>
                <c:pt idx="2">
                  <c:v>9512</c:v>
                </c:pt>
                <c:pt idx="3">
                  <c:v>9632.5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54-4988-BA6B-7111CA3DE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037712"/>
        <c:axId val="1"/>
      </c:scatterChart>
      <c:valAx>
        <c:axId val="55803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037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0</xdr:rowOff>
    </xdr:from>
    <xdr:to>
      <xdr:col>16</xdr:col>
      <xdr:colOff>419100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DA226B-C06A-10FA-EA79-BEC2E5A9D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51870.240000000224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0.42994199999999999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-3.9242784557775093E-4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2.4549471400607355E-6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60375.782673148147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56011.464597623235</v>
      </c>
      <c r="D15" s="19" t="s">
        <v>38</v>
      </c>
      <c r="E15" s="20">
        <f ca="1">ROUND(2*(E14-$C$7)/$C$8,0)/2+E13</f>
        <v>19784</v>
      </c>
    </row>
    <row r="16" spans="1:7" s="6" customFormat="1" ht="12.95" customHeight="1" x14ac:dyDescent="0.2">
      <c r="A16" s="9" t="s">
        <v>4</v>
      </c>
      <c r="C16" s="23">
        <f ca="1">+C8+C12</f>
        <v>0.42994445494714006</v>
      </c>
      <c r="D16" s="19" t="s">
        <v>39</v>
      </c>
      <c r="E16" s="17">
        <f ca="1">ROUND(2*(E14-$C$15)/$C$16,0)/2+E13</f>
        <v>10152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45358.156537579933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56011.464597623235</v>
      </c>
      <c r="D18" s="26">
        <f ca="1">+C16</f>
        <v>0.42994445494714006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3.2623378538611377E-3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51870.240000000224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-3.9242784557775093E-4</v>
      </c>
      <c r="Q21" s="33">
        <f>+C21-15018.5</f>
        <v>36851.740000000224</v>
      </c>
      <c r="S21" s="6">
        <f ca="1">+(O21-G21)^2</f>
        <v>1.5399961398479513E-7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55589.900300000001</v>
      </c>
      <c r="D22" s="4">
        <v>2.9999999999999997E-4</v>
      </c>
      <c r="E22" s="6">
        <f>+(C22-C$7)/C$8</f>
        <v>8651.5397425694118</v>
      </c>
      <c r="F22" s="6">
        <f>ROUND(2*E22,0)/2</f>
        <v>8651.5</v>
      </c>
      <c r="G22" s="6">
        <f>+C22-(C$7+F22*C$8)</f>
        <v>1.7086999774619471E-2</v>
      </c>
      <c r="I22" s="6">
        <f>+G22</f>
        <v>1.7086999774619471E-2</v>
      </c>
      <c r="O22" s="6">
        <f ca="1">+C$11+C$12*$F22</f>
        <v>2.0846547336657702E-2</v>
      </c>
      <c r="Q22" s="33">
        <f>+C22-15018.5</f>
        <v>40571.400300000001</v>
      </c>
      <c r="S22" s="6">
        <f ca="1">+(O22-G22)^2</f>
        <v>1.4134197871227603E-5</v>
      </c>
    </row>
    <row r="23" spans="1:19" s="6" customFormat="1" ht="12.95" customHeight="1" x14ac:dyDescent="0.2">
      <c r="A23" s="4" t="s">
        <v>49</v>
      </c>
      <c r="B23" s="5" t="s">
        <v>50</v>
      </c>
      <c r="C23" s="4">
        <v>55959.870499999997</v>
      </c>
      <c r="D23" s="4">
        <v>5.9999999999999995E-4</v>
      </c>
      <c r="E23" s="6">
        <f>+(C23-C$7)/C$8</f>
        <v>9512.0516255675739</v>
      </c>
      <c r="F23" s="6">
        <f>ROUND(2*E23,0)/2</f>
        <v>9512</v>
      </c>
      <c r="G23" s="6">
        <f>+C23-(C$7+F23*C$8)</f>
        <v>2.2195999772520736E-2</v>
      </c>
      <c r="I23" s="6">
        <f>+G23</f>
        <v>2.2195999772520736E-2</v>
      </c>
      <c r="O23" s="6">
        <f ca="1">+C$11+C$12*$F23</f>
        <v>2.2959029350679967E-2</v>
      </c>
      <c r="Q23" s="33">
        <f>+C23-15018.5</f>
        <v>40941.370499999997</v>
      </c>
      <c r="S23" s="6">
        <f ca="1">+(O23-G23)^2</f>
        <v>5.8221413714585351E-7</v>
      </c>
    </row>
    <row r="24" spans="1:19" s="6" customFormat="1" ht="12.95" customHeight="1" x14ac:dyDescent="0.2">
      <c r="A24" s="4" t="s">
        <v>49</v>
      </c>
      <c r="B24" s="5" t="s">
        <v>48</v>
      </c>
      <c r="C24" s="4">
        <v>56011.683700000001</v>
      </c>
      <c r="D24" s="4">
        <v>5.9999999999999995E-4</v>
      </c>
      <c r="E24" s="6">
        <f>+(C24-C$7)/C$8</f>
        <v>9632.5636946373652</v>
      </c>
      <c r="F24" s="6">
        <f>ROUND(2*E24,0)/2</f>
        <v>9632.5</v>
      </c>
      <c r="G24" s="6">
        <f>+C24-(C$7+F24*C$8)</f>
        <v>2.7384999775676988E-2</v>
      </c>
      <c r="I24" s="6">
        <f>+G24</f>
        <v>2.7384999775676988E-2</v>
      </c>
      <c r="O24" s="6">
        <f ca="1">+C$11+C$12*$F24</f>
        <v>2.3254850481057285E-2</v>
      </c>
      <c r="Q24" s="33">
        <f>+C24-15018.5</f>
        <v>40993.183700000001</v>
      </c>
      <c r="S24" s="6">
        <f ca="1">+(O24-G24)^2</f>
        <v>1.7058133195847633E-5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2024-03-06T05:47:03Z</dcterms:modified>
</cp:coreProperties>
</file>