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A422571-5A95-4437-B064-03DC4BC81E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J25" i="1" s="1"/>
  <c r="Q25" i="1"/>
  <c r="E26" i="1"/>
  <c r="F26" i="1" s="1"/>
  <c r="G26" i="1" s="1"/>
  <c r="J26" i="1" s="1"/>
  <c r="Q26" i="1"/>
  <c r="E27" i="1"/>
  <c r="F27" i="1" s="1"/>
  <c r="G27" i="1" s="1"/>
  <c r="J27" i="1" s="1"/>
  <c r="Q27" i="1"/>
  <c r="E28" i="1"/>
  <c r="F28" i="1"/>
  <c r="G28" i="1" s="1"/>
  <c r="J28" i="1" s="1"/>
  <c r="Q28" i="1"/>
  <c r="E29" i="1"/>
  <c r="F29" i="1"/>
  <c r="G29" i="1" s="1"/>
  <c r="J29" i="1" s="1"/>
  <c r="Q29" i="1"/>
  <c r="E30" i="1"/>
  <c r="F30" i="1"/>
  <c r="G30" i="1" s="1"/>
  <c r="J30" i="1" s="1"/>
  <c r="Q30" i="1"/>
  <c r="E31" i="1"/>
  <c r="F31" i="1" s="1"/>
  <c r="G31" i="1" s="1"/>
  <c r="R31" i="1" s="1"/>
  <c r="Q31" i="1"/>
  <c r="E32" i="1"/>
  <c r="F32" i="1"/>
  <c r="G32" i="1" s="1"/>
  <c r="I32" i="1" s="1"/>
  <c r="Q32" i="1"/>
  <c r="E33" i="1"/>
  <c r="F33" i="1"/>
  <c r="G33" i="1"/>
  <c r="I33" i="1" s="1"/>
  <c r="Q33" i="1"/>
  <c r="E34" i="1"/>
  <c r="F34" i="1" s="1"/>
  <c r="G34" i="1" s="1"/>
  <c r="I34" i="1" s="1"/>
  <c r="Q34" i="1"/>
  <c r="E35" i="1"/>
  <c r="F35" i="1"/>
  <c r="G35" i="1"/>
  <c r="I35" i="1" s="1"/>
  <c r="Q35" i="1"/>
  <c r="E36" i="1"/>
  <c r="F36" i="1"/>
  <c r="G36" i="1" s="1"/>
  <c r="I36" i="1" s="1"/>
  <c r="Q36" i="1"/>
  <c r="E37" i="1"/>
  <c r="F37" i="1"/>
  <c r="G37" i="1" s="1"/>
  <c r="I37" i="1" s="1"/>
  <c r="Q37" i="1"/>
  <c r="E23" i="1"/>
  <c r="F23" i="1" s="1"/>
  <c r="G23" i="1" s="1"/>
  <c r="H23" i="1" s="1"/>
  <c r="E21" i="1"/>
  <c r="F21" i="1"/>
  <c r="G21" i="1"/>
  <c r="H21" i="1"/>
  <c r="E22" i="1"/>
  <c r="F22" i="1" s="1"/>
  <c r="G22" i="1" s="1"/>
  <c r="H22" i="1" s="1"/>
  <c r="E24" i="1"/>
  <c r="F24" i="1"/>
  <c r="G24" i="1"/>
  <c r="H24" i="1"/>
  <c r="G11" i="1"/>
  <c r="F11" i="1"/>
  <c r="Q23" i="1"/>
  <c r="Q21" i="1"/>
  <c r="Q22" i="1"/>
  <c r="Q24" i="1"/>
  <c r="E14" i="1"/>
  <c r="E15" i="1" s="1"/>
  <c r="C17" i="1"/>
  <c r="C11" i="1"/>
  <c r="C12" i="1" l="1"/>
  <c r="O26" i="1" l="1"/>
  <c r="S26" i="1" s="1"/>
  <c r="O37" i="1"/>
  <c r="S37" i="1" s="1"/>
  <c r="O22" i="1"/>
  <c r="S22" i="1" s="1"/>
  <c r="O29" i="1"/>
  <c r="S29" i="1" s="1"/>
  <c r="O25" i="1"/>
  <c r="S25" i="1" s="1"/>
  <c r="O23" i="1"/>
  <c r="S23" i="1" s="1"/>
  <c r="O34" i="1"/>
  <c r="S34" i="1" s="1"/>
  <c r="O36" i="1"/>
  <c r="S36" i="1" s="1"/>
  <c r="O30" i="1"/>
  <c r="S30" i="1" s="1"/>
  <c r="O21" i="1"/>
  <c r="S21" i="1" s="1"/>
  <c r="O27" i="1"/>
  <c r="S27" i="1" s="1"/>
  <c r="O32" i="1"/>
  <c r="S32" i="1" s="1"/>
  <c r="O28" i="1"/>
  <c r="S28" i="1" s="1"/>
  <c r="O35" i="1"/>
  <c r="S35" i="1" s="1"/>
  <c r="C16" i="1"/>
  <c r="D18" i="1" s="1"/>
  <c r="O24" i="1"/>
  <c r="S24" i="1" s="1"/>
  <c r="O33" i="1"/>
  <c r="S33" i="1" s="1"/>
  <c r="O31" i="1"/>
  <c r="S31" i="1" s="1"/>
  <c r="C15" i="1"/>
  <c r="E16" i="1" l="1"/>
  <c r="E17" i="1" s="1"/>
  <c r="C18" i="1"/>
  <c r="S19" i="1"/>
</calcChain>
</file>

<file path=xl/sharedStrings.xml><?xml version="1.0" encoding="utf-8"?>
<sst xmlns="http://schemas.openxmlformats.org/spreadsheetml/2006/main" count="92" uniqueCount="57">
  <si>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</si>
  <si>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</si>
  <si>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</si>
  <si>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</si>
  <si>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</si>
  <si>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</si>
  <si>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</si>
  <si>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</si>
  <si>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</si>
  <si>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</si>
  <si>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</si>
  <si>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</si>
  <si>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</si>
  <si>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</si>
  <si>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</si>
  <si>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</si>
  <si>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</si>
  <si>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</si>
  <si>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</si>
  <si>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</si>
  <si>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</si>
  <si>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</si>
  <si>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</si>
  <si>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</si>
  <si>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</si>
  <si>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</si>
  <si>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</si>
  <si>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</si>
  <si>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</si>
  <si>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</si>
  <si>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</si>
  <si>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</si>
  <si>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</si>
  <si>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</si>
  <si>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</si>
  <si>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</si>
  <si>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</si>
  <si>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</si>
  <si>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</si>
  <si>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</si>
  <si>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</si>
  <si>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</si>
  <si>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G4907-1262</t>
  </si>
  <si>
    <t>G4907-1262_Sex.xls</t>
  </si>
  <si>
    <t>EB / EW</t>
  </si>
  <si>
    <t>Sex</t>
  </si>
  <si>
    <t>VSX</t>
  </si>
  <si>
    <t>IBVS 5992</t>
  </si>
  <si>
    <t>I</t>
  </si>
  <si>
    <t>II</t>
  </si>
  <si>
    <t>IBVS 6029</t>
  </si>
  <si>
    <t>VSB, 108</t>
  </si>
  <si>
    <t>CV Sex / GSC 4907-1262</t>
  </si>
  <si>
    <t>CCD</t>
  </si>
  <si>
    <t>TESS/PNC/RAA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</si>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</sst>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8" formatCode="0.000000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>
      <alignment vertical="top"/>
    </xf>
    <xf numFmtId="0" fontId="9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7" fillId="0" borderId="0" xfId="0" applyFont="1">
      <alignment vertical="top"/>
    </xf>
    <xf numFmtId="22" fontId="6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9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/>
    <xf numFmtId="0" fontId="15" fillId="0" borderId="0" xfId="0" applyFont="1" applyAlignme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3" fillId="0" borderId="0" xfId="0" applyFont="1" applyAlignment="1"/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>
      <alignment vertical="top"/>
    </xf>
    <xf numFmtId="0" fontId="12" fillId="0" borderId="2" xfId="0" applyFont="1" applyBorder="1" applyAlignment="1">
      <alignment horizontal="center"/>
    </xf>
    <xf numFmtId="0" fontId="12" fillId="0" borderId="3" xfId="0" applyFont="1" applyBorder="1">
      <alignment vertical="top"/>
    </xf>
    <xf numFmtId="0" fontId="12" fillId="0" borderId="4" xfId="0" applyFont="1" applyBorder="1">
      <alignment vertical="top"/>
    </xf>
    <xf numFmtId="14" fontId="12" fillId="0" borderId="0" xfId="0" applyNumberFormat="1" applyFont="1" applyAlignment="1"/>
    <xf numFmtId="165" fontId="15" fillId="0" borderId="0" xfId="0" applyNumberFormat="1" applyFont="1" applyAlignment="1">
      <alignment horizontal="left"/>
    </xf>
    <xf numFmtId="165" fontId="13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0" applyFont="1" applyAlignment="1"/>
    <xf numFmtId="0" fontId="0" fillId="0" borderId="0" xfId="0" applyBorder="1" applyAlignment="1"/>
    <xf numFmtId="0" fontId="12" fillId="0" borderId="0" xfId="0" applyFont="1" applyBorder="1" applyAlignment="1"/>
    <xf numFmtId="168" fontId="15" fillId="0" borderId="0" xfId="0" applyNumberFormat="1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CV Sex  - O-C Diagr.</a:t>
            </a:r>
          </a:p>
        </c:rich>
      </c:tx>
      <c:layout>
        <c:manualLayout>
          <c:xMode val="edge"/>
          <c:yMode val="edge"/>
          <c:x val="0.3460372371486351"/>
          <c:y val="4.30107005855037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8.9999999999999998E-4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7.6439999999999998E-3</c:v>
                  </c:pt>
                  <c:pt idx="5">
                    <c:v>3.405E-3</c:v>
                  </c:pt>
                  <c:pt idx="6">
                    <c:v>4.4380000000000001E-3</c:v>
                  </c:pt>
                  <c:pt idx="7">
                    <c:v>4.1580000000000002E-3</c:v>
                  </c:pt>
                  <c:pt idx="8">
                    <c:v>5.607E-3</c:v>
                  </c:pt>
                  <c:pt idx="9">
                    <c:v>4.8770000000000003E-3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8.9999999999999998E-4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7.6439999999999998E-3</c:v>
                  </c:pt>
                  <c:pt idx="5">
                    <c:v>3.405E-3</c:v>
                  </c:pt>
                  <c:pt idx="6">
                    <c:v>4.4380000000000001E-3</c:v>
                  </c:pt>
                  <c:pt idx="7">
                    <c:v>4.1580000000000002E-3</c:v>
                  </c:pt>
                  <c:pt idx="8">
                    <c:v>5.607E-3</c:v>
                  </c:pt>
                  <c:pt idx="9">
                    <c:v>4.8770000000000003E-3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-236.5</c:v>
                </c:pt>
                <c:pt idx="1">
                  <c:v>-236</c:v>
                </c:pt>
                <c:pt idx="2">
                  <c:v>0</c:v>
                </c:pt>
                <c:pt idx="3">
                  <c:v>1008.5</c:v>
                </c:pt>
                <c:pt idx="4">
                  <c:v>12027.5</c:v>
                </c:pt>
                <c:pt idx="5">
                  <c:v>12028</c:v>
                </c:pt>
                <c:pt idx="6">
                  <c:v>12051.5</c:v>
                </c:pt>
                <c:pt idx="7">
                  <c:v>12052</c:v>
                </c:pt>
                <c:pt idx="8">
                  <c:v>12096.5</c:v>
                </c:pt>
                <c:pt idx="9">
                  <c:v>12097</c:v>
                </c:pt>
                <c:pt idx="10">
                  <c:v>13214.5</c:v>
                </c:pt>
                <c:pt idx="11">
                  <c:v>13434.5</c:v>
                </c:pt>
                <c:pt idx="12">
                  <c:v>13434.5</c:v>
                </c:pt>
                <c:pt idx="13">
                  <c:v>13434.5</c:v>
                </c:pt>
                <c:pt idx="14">
                  <c:v>13435</c:v>
                </c:pt>
                <c:pt idx="15">
                  <c:v>13435</c:v>
                </c:pt>
                <c:pt idx="16">
                  <c:v>13435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1.0394999990239739E-3</c:v>
                </c:pt>
                <c:pt idx="1">
                  <c:v>2.7999994927085936E-5</c:v>
                </c:pt>
                <c:pt idx="2">
                  <c:v>0</c:v>
                </c:pt>
                <c:pt idx="3">
                  <c:v>2.404500002739951E-3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14-4EF7-B34F-0039376B908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7.6439999999999998E-3</c:v>
                  </c:pt>
                  <c:pt idx="5">
                    <c:v>3.405E-3</c:v>
                  </c:pt>
                  <c:pt idx="6">
                    <c:v>4.4380000000000001E-3</c:v>
                  </c:pt>
                  <c:pt idx="7">
                    <c:v>4.1580000000000002E-3</c:v>
                  </c:pt>
                  <c:pt idx="8">
                    <c:v>5.607E-3</c:v>
                  </c:pt>
                  <c:pt idx="9">
                    <c:v>4.8770000000000003E-3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7.6439999999999998E-3</c:v>
                  </c:pt>
                  <c:pt idx="5">
                    <c:v>3.405E-3</c:v>
                  </c:pt>
                  <c:pt idx="6">
                    <c:v>4.4380000000000001E-3</c:v>
                  </c:pt>
                  <c:pt idx="7">
                    <c:v>4.1580000000000002E-3</c:v>
                  </c:pt>
                  <c:pt idx="8">
                    <c:v>5.607E-3</c:v>
                  </c:pt>
                  <c:pt idx="9">
                    <c:v>4.8770000000000003E-3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-236.5</c:v>
                </c:pt>
                <c:pt idx="1">
                  <c:v>-236</c:v>
                </c:pt>
                <c:pt idx="2">
                  <c:v>0</c:v>
                </c:pt>
                <c:pt idx="3">
                  <c:v>1008.5</c:v>
                </c:pt>
                <c:pt idx="4">
                  <c:v>12027.5</c:v>
                </c:pt>
                <c:pt idx="5">
                  <c:v>12028</c:v>
                </c:pt>
                <c:pt idx="6">
                  <c:v>12051.5</c:v>
                </c:pt>
                <c:pt idx="7">
                  <c:v>12052</c:v>
                </c:pt>
                <c:pt idx="8">
                  <c:v>12096.5</c:v>
                </c:pt>
                <c:pt idx="9">
                  <c:v>12097</c:v>
                </c:pt>
                <c:pt idx="10">
                  <c:v>13214.5</c:v>
                </c:pt>
                <c:pt idx="11">
                  <c:v>13434.5</c:v>
                </c:pt>
                <c:pt idx="12">
                  <c:v>13434.5</c:v>
                </c:pt>
                <c:pt idx="13">
                  <c:v>13434.5</c:v>
                </c:pt>
                <c:pt idx="14">
                  <c:v>13435</c:v>
                </c:pt>
                <c:pt idx="15">
                  <c:v>13435</c:v>
                </c:pt>
                <c:pt idx="16">
                  <c:v>13435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1">
                  <c:v>2.2506500201416202E-2</c:v>
                </c:pt>
                <c:pt idx="12">
                  <c:v>2.2806500157457776E-2</c:v>
                </c:pt>
                <c:pt idx="13">
                  <c:v>2.3206499943626113E-2</c:v>
                </c:pt>
                <c:pt idx="14">
                  <c:v>2.1595000114757568E-2</c:v>
                </c:pt>
                <c:pt idx="15">
                  <c:v>2.1595000114757568E-2</c:v>
                </c:pt>
                <c:pt idx="16">
                  <c:v>2.2594999813009053E-2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14-4EF7-B34F-0039376B908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7.6439999999999998E-3</c:v>
                  </c:pt>
                  <c:pt idx="5">
                    <c:v>3.405E-3</c:v>
                  </c:pt>
                  <c:pt idx="6">
                    <c:v>4.4380000000000001E-3</c:v>
                  </c:pt>
                  <c:pt idx="7">
                    <c:v>4.1580000000000002E-3</c:v>
                  </c:pt>
                  <c:pt idx="8">
                    <c:v>5.607E-3</c:v>
                  </c:pt>
                  <c:pt idx="9">
                    <c:v>4.8770000000000003E-3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7.6439999999999998E-3</c:v>
                  </c:pt>
                  <c:pt idx="5">
                    <c:v>3.405E-3</c:v>
                  </c:pt>
                  <c:pt idx="6">
                    <c:v>4.4380000000000001E-3</c:v>
                  </c:pt>
                  <c:pt idx="7">
                    <c:v>4.1580000000000002E-3</c:v>
                  </c:pt>
                  <c:pt idx="8">
                    <c:v>5.607E-3</c:v>
                  </c:pt>
                  <c:pt idx="9">
                    <c:v>4.8770000000000003E-3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-236.5</c:v>
                </c:pt>
                <c:pt idx="1">
                  <c:v>-236</c:v>
                </c:pt>
                <c:pt idx="2">
                  <c:v>0</c:v>
                </c:pt>
                <c:pt idx="3">
                  <c:v>1008.5</c:v>
                </c:pt>
                <c:pt idx="4">
                  <c:v>12027.5</c:v>
                </c:pt>
                <c:pt idx="5">
                  <c:v>12028</c:v>
                </c:pt>
                <c:pt idx="6">
                  <c:v>12051.5</c:v>
                </c:pt>
                <c:pt idx="7">
                  <c:v>12052</c:v>
                </c:pt>
                <c:pt idx="8">
                  <c:v>12096.5</c:v>
                </c:pt>
                <c:pt idx="9">
                  <c:v>12097</c:v>
                </c:pt>
                <c:pt idx="10">
                  <c:v>13214.5</c:v>
                </c:pt>
                <c:pt idx="11">
                  <c:v>13434.5</c:v>
                </c:pt>
                <c:pt idx="12">
                  <c:v>13434.5</c:v>
                </c:pt>
                <c:pt idx="13">
                  <c:v>13434.5</c:v>
                </c:pt>
                <c:pt idx="14">
                  <c:v>13435</c:v>
                </c:pt>
                <c:pt idx="15">
                  <c:v>13435</c:v>
                </c:pt>
                <c:pt idx="16">
                  <c:v>13435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4">
                  <c:v>1.7398785421391949E-2</c:v>
                </c:pt>
                <c:pt idx="5">
                  <c:v>1.6767283275839873E-2</c:v>
                </c:pt>
                <c:pt idx="6">
                  <c:v>1.7596768047951628E-2</c:v>
                </c:pt>
                <c:pt idx="7">
                  <c:v>1.7545265196531545E-2</c:v>
                </c:pt>
                <c:pt idx="8">
                  <c:v>1.8001580952841323E-2</c:v>
                </c:pt>
                <c:pt idx="9">
                  <c:v>1.7320063991064671E-2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14-4EF7-B34F-0039376B908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7.6439999999999998E-3</c:v>
                  </c:pt>
                  <c:pt idx="5">
                    <c:v>3.405E-3</c:v>
                  </c:pt>
                  <c:pt idx="6">
                    <c:v>4.4380000000000001E-3</c:v>
                  </c:pt>
                  <c:pt idx="7">
                    <c:v>4.1580000000000002E-3</c:v>
                  </c:pt>
                  <c:pt idx="8">
                    <c:v>5.607E-3</c:v>
                  </c:pt>
                  <c:pt idx="9">
                    <c:v>4.8770000000000003E-3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7.6439999999999998E-3</c:v>
                  </c:pt>
                  <c:pt idx="5">
                    <c:v>3.405E-3</c:v>
                  </c:pt>
                  <c:pt idx="6">
                    <c:v>4.4380000000000001E-3</c:v>
                  </c:pt>
                  <c:pt idx="7">
                    <c:v>4.1580000000000002E-3</c:v>
                  </c:pt>
                  <c:pt idx="8">
                    <c:v>5.607E-3</c:v>
                  </c:pt>
                  <c:pt idx="9">
                    <c:v>4.8770000000000003E-3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-236.5</c:v>
                </c:pt>
                <c:pt idx="1">
                  <c:v>-236</c:v>
                </c:pt>
                <c:pt idx="2">
                  <c:v>0</c:v>
                </c:pt>
                <c:pt idx="3">
                  <c:v>1008.5</c:v>
                </c:pt>
                <c:pt idx="4">
                  <c:v>12027.5</c:v>
                </c:pt>
                <c:pt idx="5">
                  <c:v>12028</c:v>
                </c:pt>
                <c:pt idx="6">
                  <c:v>12051.5</c:v>
                </c:pt>
                <c:pt idx="7">
                  <c:v>12052</c:v>
                </c:pt>
                <c:pt idx="8">
                  <c:v>12096.5</c:v>
                </c:pt>
                <c:pt idx="9">
                  <c:v>12097</c:v>
                </c:pt>
                <c:pt idx="10">
                  <c:v>13214.5</c:v>
                </c:pt>
                <c:pt idx="11">
                  <c:v>13434.5</c:v>
                </c:pt>
                <c:pt idx="12">
                  <c:v>13434.5</c:v>
                </c:pt>
                <c:pt idx="13">
                  <c:v>13434.5</c:v>
                </c:pt>
                <c:pt idx="14">
                  <c:v>13435</c:v>
                </c:pt>
                <c:pt idx="15">
                  <c:v>13435</c:v>
                </c:pt>
                <c:pt idx="16">
                  <c:v>13435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14-4EF7-B34F-0039376B908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7.6439999999999998E-3</c:v>
                  </c:pt>
                  <c:pt idx="5">
                    <c:v>3.405E-3</c:v>
                  </c:pt>
                  <c:pt idx="6">
                    <c:v>4.4380000000000001E-3</c:v>
                  </c:pt>
                  <c:pt idx="7">
                    <c:v>4.1580000000000002E-3</c:v>
                  </c:pt>
                  <c:pt idx="8">
                    <c:v>5.607E-3</c:v>
                  </c:pt>
                  <c:pt idx="9">
                    <c:v>4.8770000000000003E-3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7.6439999999999998E-3</c:v>
                  </c:pt>
                  <c:pt idx="5">
                    <c:v>3.405E-3</c:v>
                  </c:pt>
                  <c:pt idx="6">
                    <c:v>4.4380000000000001E-3</c:v>
                  </c:pt>
                  <c:pt idx="7">
                    <c:v>4.1580000000000002E-3</c:v>
                  </c:pt>
                  <c:pt idx="8">
                    <c:v>5.607E-3</c:v>
                  </c:pt>
                  <c:pt idx="9">
                    <c:v>4.8770000000000003E-3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-236.5</c:v>
                </c:pt>
                <c:pt idx="1">
                  <c:v>-236</c:v>
                </c:pt>
                <c:pt idx="2">
                  <c:v>0</c:v>
                </c:pt>
                <c:pt idx="3">
                  <c:v>1008.5</c:v>
                </c:pt>
                <c:pt idx="4">
                  <c:v>12027.5</c:v>
                </c:pt>
                <c:pt idx="5">
                  <c:v>12028</c:v>
                </c:pt>
                <c:pt idx="6">
                  <c:v>12051.5</c:v>
                </c:pt>
                <c:pt idx="7">
                  <c:v>12052</c:v>
                </c:pt>
                <c:pt idx="8">
                  <c:v>12096.5</c:v>
                </c:pt>
                <c:pt idx="9">
                  <c:v>12097</c:v>
                </c:pt>
                <c:pt idx="10">
                  <c:v>13214.5</c:v>
                </c:pt>
                <c:pt idx="11">
                  <c:v>13434.5</c:v>
                </c:pt>
                <c:pt idx="12">
                  <c:v>13434.5</c:v>
                </c:pt>
                <c:pt idx="13">
                  <c:v>13434.5</c:v>
                </c:pt>
                <c:pt idx="14">
                  <c:v>13435</c:v>
                </c:pt>
                <c:pt idx="15">
                  <c:v>13435</c:v>
                </c:pt>
                <c:pt idx="16">
                  <c:v>13435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14-4EF7-B34F-0039376B908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7.6439999999999998E-3</c:v>
                  </c:pt>
                  <c:pt idx="5">
                    <c:v>3.405E-3</c:v>
                  </c:pt>
                  <c:pt idx="6">
                    <c:v>4.4380000000000001E-3</c:v>
                  </c:pt>
                  <c:pt idx="7">
                    <c:v>4.1580000000000002E-3</c:v>
                  </c:pt>
                  <c:pt idx="8">
                    <c:v>5.607E-3</c:v>
                  </c:pt>
                  <c:pt idx="9">
                    <c:v>4.8770000000000003E-3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7.6439999999999998E-3</c:v>
                  </c:pt>
                  <c:pt idx="5">
                    <c:v>3.405E-3</c:v>
                  </c:pt>
                  <c:pt idx="6">
                    <c:v>4.4380000000000001E-3</c:v>
                  </c:pt>
                  <c:pt idx="7">
                    <c:v>4.1580000000000002E-3</c:v>
                  </c:pt>
                  <c:pt idx="8">
                    <c:v>5.607E-3</c:v>
                  </c:pt>
                  <c:pt idx="9">
                    <c:v>4.8770000000000003E-3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-236.5</c:v>
                </c:pt>
                <c:pt idx="1">
                  <c:v>-236</c:v>
                </c:pt>
                <c:pt idx="2">
                  <c:v>0</c:v>
                </c:pt>
                <c:pt idx="3">
                  <c:v>1008.5</c:v>
                </c:pt>
                <c:pt idx="4">
                  <c:v>12027.5</c:v>
                </c:pt>
                <c:pt idx="5">
                  <c:v>12028</c:v>
                </c:pt>
                <c:pt idx="6">
                  <c:v>12051.5</c:v>
                </c:pt>
                <c:pt idx="7">
                  <c:v>12052</c:v>
                </c:pt>
                <c:pt idx="8">
                  <c:v>12096.5</c:v>
                </c:pt>
                <c:pt idx="9">
                  <c:v>12097</c:v>
                </c:pt>
                <c:pt idx="10">
                  <c:v>13214.5</c:v>
                </c:pt>
                <c:pt idx="11">
                  <c:v>13434.5</c:v>
                </c:pt>
                <c:pt idx="12">
                  <c:v>13434.5</c:v>
                </c:pt>
                <c:pt idx="13">
                  <c:v>13434.5</c:v>
                </c:pt>
                <c:pt idx="14">
                  <c:v>13435</c:v>
                </c:pt>
                <c:pt idx="15">
                  <c:v>13435</c:v>
                </c:pt>
                <c:pt idx="16">
                  <c:v>13435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14-4EF7-B34F-0039376B908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7.6439999999999998E-3</c:v>
                  </c:pt>
                  <c:pt idx="5">
                    <c:v>3.405E-3</c:v>
                  </c:pt>
                  <c:pt idx="6">
                    <c:v>4.4380000000000001E-3</c:v>
                  </c:pt>
                  <c:pt idx="7">
                    <c:v>4.1580000000000002E-3</c:v>
                  </c:pt>
                  <c:pt idx="8">
                    <c:v>5.607E-3</c:v>
                  </c:pt>
                  <c:pt idx="9">
                    <c:v>4.8770000000000003E-3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8.9999999999999998E-4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7.6439999999999998E-3</c:v>
                  </c:pt>
                  <c:pt idx="5">
                    <c:v>3.405E-3</c:v>
                  </c:pt>
                  <c:pt idx="6">
                    <c:v>4.4380000000000001E-3</c:v>
                  </c:pt>
                  <c:pt idx="7">
                    <c:v>4.1580000000000002E-3</c:v>
                  </c:pt>
                  <c:pt idx="8">
                    <c:v>5.607E-3</c:v>
                  </c:pt>
                  <c:pt idx="9">
                    <c:v>4.8770000000000003E-3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-236.5</c:v>
                </c:pt>
                <c:pt idx="1">
                  <c:v>-236</c:v>
                </c:pt>
                <c:pt idx="2">
                  <c:v>0</c:v>
                </c:pt>
                <c:pt idx="3">
                  <c:v>1008.5</c:v>
                </c:pt>
                <c:pt idx="4">
                  <c:v>12027.5</c:v>
                </c:pt>
                <c:pt idx="5">
                  <c:v>12028</c:v>
                </c:pt>
                <c:pt idx="6">
                  <c:v>12051.5</c:v>
                </c:pt>
                <c:pt idx="7">
                  <c:v>12052</c:v>
                </c:pt>
                <c:pt idx="8">
                  <c:v>12096.5</c:v>
                </c:pt>
                <c:pt idx="9">
                  <c:v>12097</c:v>
                </c:pt>
                <c:pt idx="10">
                  <c:v>13214.5</c:v>
                </c:pt>
                <c:pt idx="11">
                  <c:v>13434.5</c:v>
                </c:pt>
                <c:pt idx="12">
                  <c:v>13434.5</c:v>
                </c:pt>
                <c:pt idx="13">
                  <c:v>13434.5</c:v>
                </c:pt>
                <c:pt idx="14">
                  <c:v>13435</c:v>
                </c:pt>
                <c:pt idx="15">
                  <c:v>13435</c:v>
                </c:pt>
                <c:pt idx="16">
                  <c:v>13435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14-4EF7-B34F-0039376B908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-236.5</c:v>
                </c:pt>
                <c:pt idx="1">
                  <c:v>-236</c:v>
                </c:pt>
                <c:pt idx="2">
                  <c:v>0</c:v>
                </c:pt>
                <c:pt idx="3">
                  <c:v>1008.5</c:v>
                </c:pt>
                <c:pt idx="4">
                  <c:v>12027.5</c:v>
                </c:pt>
                <c:pt idx="5">
                  <c:v>12028</c:v>
                </c:pt>
                <c:pt idx="6">
                  <c:v>12051.5</c:v>
                </c:pt>
                <c:pt idx="7">
                  <c:v>12052</c:v>
                </c:pt>
                <c:pt idx="8">
                  <c:v>12096.5</c:v>
                </c:pt>
                <c:pt idx="9">
                  <c:v>12097</c:v>
                </c:pt>
                <c:pt idx="10">
                  <c:v>13214.5</c:v>
                </c:pt>
                <c:pt idx="11">
                  <c:v>13434.5</c:v>
                </c:pt>
                <c:pt idx="12">
                  <c:v>13434.5</c:v>
                </c:pt>
                <c:pt idx="13">
                  <c:v>13434.5</c:v>
                </c:pt>
                <c:pt idx="14">
                  <c:v>13435</c:v>
                </c:pt>
                <c:pt idx="15">
                  <c:v>13435</c:v>
                </c:pt>
                <c:pt idx="16">
                  <c:v>13435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-3.7520387356343243E-4</c:v>
                </c:pt>
                <c:pt idx="1">
                  <c:v>-3.7428737515356414E-4</c:v>
                </c:pt>
                <c:pt idx="2">
                  <c:v>5.8299874304269111E-5</c:v>
                </c:pt>
                <c:pt idx="3">
                  <c:v>1.9068771670086118E-3</c:v>
                </c:pt>
                <c:pt idx="4">
                  <c:v>2.2104669123686003E-2</c:v>
                </c:pt>
                <c:pt idx="5">
                  <c:v>2.2105585622095872E-2</c:v>
                </c:pt>
                <c:pt idx="6">
                  <c:v>2.2148661047359682E-2</c:v>
                </c:pt>
                <c:pt idx="7">
                  <c:v>2.2149577545769551E-2</c:v>
                </c:pt>
                <c:pt idx="8">
                  <c:v>2.223114590424783E-2</c:v>
                </c:pt>
                <c:pt idx="9">
                  <c:v>2.2232062402657696E-2</c:v>
                </c:pt>
                <c:pt idx="10">
                  <c:v>2.4280436348713328E-2</c:v>
                </c:pt>
                <c:pt idx="11">
                  <c:v>2.4683695649055374E-2</c:v>
                </c:pt>
                <c:pt idx="12">
                  <c:v>2.4683695649055374E-2</c:v>
                </c:pt>
                <c:pt idx="13">
                  <c:v>2.4683695649055374E-2</c:v>
                </c:pt>
                <c:pt idx="14">
                  <c:v>2.4684612147465243E-2</c:v>
                </c:pt>
                <c:pt idx="15">
                  <c:v>2.4684612147465243E-2</c:v>
                </c:pt>
                <c:pt idx="16">
                  <c:v>2.4684612147465243E-2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14-4EF7-B34F-0039376B908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-236.5</c:v>
                </c:pt>
                <c:pt idx="1">
                  <c:v>-236</c:v>
                </c:pt>
                <c:pt idx="2">
                  <c:v>0</c:v>
                </c:pt>
                <c:pt idx="3">
                  <c:v>1008.5</c:v>
                </c:pt>
                <c:pt idx="4">
                  <c:v>12027.5</c:v>
                </c:pt>
                <c:pt idx="5">
                  <c:v>12028</c:v>
                </c:pt>
                <c:pt idx="6">
                  <c:v>12051.5</c:v>
                </c:pt>
                <c:pt idx="7">
                  <c:v>12052</c:v>
                </c:pt>
                <c:pt idx="8">
                  <c:v>12096.5</c:v>
                </c:pt>
                <c:pt idx="9">
                  <c:v>12097</c:v>
                </c:pt>
                <c:pt idx="10">
                  <c:v>13214.5</c:v>
                </c:pt>
                <c:pt idx="11">
                  <c:v>13434.5</c:v>
                </c:pt>
                <c:pt idx="12">
                  <c:v>13434.5</c:v>
                </c:pt>
                <c:pt idx="13">
                  <c:v>13434.5</c:v>
                </c:pt>
                <c:pt idx="14">
                  <c:v>13435</c:v>
                </c:pt>
                <c:pt idx="15">
                  <c:v>13435</c:v>
                </c:pt>
                <c:pt idx="16">
                  <c:v>13435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  <c:pt idx="10">
                  <c:v>6.4166499949351419E-2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14-4EF7-B34F-0039376B9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894208"/>
        <c:axId val="1"/>
      </c:scatterChart>
      <c:valAx>
        <c:axId val="643894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894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75366568914952"/>
          <c:w val="0.72030075187969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18</xdr:col>
      <xdr:colOff>609600</xdr:colOff>
      <xdr:row>18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702122E-5F2A-B0CC-D88C-898048AA58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6.42578125" customWidth="1"/>
    <col min="2" max="2" width="4.85546875" customWidth="1"/>
    <col min="3" max="3" width="14.2851562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42578125" bestFit="1" customWidth="1"/>
    <col min="19" max="19" width="12.42578125" bestFit="1" customWidth="1"/>
    <col min="21" max="21" width="15.85546875" customWidth="1"/>
  </cols>
  <sheetData>
    <row r="1" spans="1:23" ht="20.25" x14ac:dyDescent="0.3">
      <c r="A1" s="24" t="s">
        <v>52</v>
      </c>
      <c r="E1" t="s">
        <v>43</v>
      </c>
      <c r="T1" s="40"/>
      <c r="U1" s="41"/>
      <c r="V1" s="40"/>
      <c r="W1" s="40"/>
    </row>
    <row r="2" spans="1:23" s="26" customFormat="1" ht="12.95" customHeight="1" x14ac:dyDescent="0.2">
      <c r="A2" s="26" t="s">
        <v>23</v>
      </c>
      <c r="B2" s="26" t="s">
        <v>44</v>
      </c>
      <c r="C2" s="16" t="s">
        <v>41</v>
      </c>
      <c r="D2" s="27" t="s">
        <v>45</v>
      </c>
      <c r="E2" s="17" t="s">
        <v>42</v>
      </c>
      <c r="F2" s="26" t="e">
        <v>#N/A</v>
      </c>
      <c r="T2" s="41"/>
      <c r="U2" s="41"/>
      <c r="V2" s="41"/>
      <c r="W2" s="41"/>
    </row>
    <row r="3" spans="1:23" s="26" customFormat="1" ht="12.95" customHeight="1" thickBot="1" x14ac:dyDescent="0.25">
      <c r="T3" s="41"/>
      <c r="U3" s="41"/>
      <c r="V3" s="41"/>
      <c r="W3" s="41"/>
    </row>
    <row r="4" spans="1:23" s="26" customFormat="1" ht="12.95" customHeight="1" thickTop="1" thickBot="1" x14ac:dyDescent="0.25">
      <c r="A4" s="28" t="s">
        <v>0</v>
      </c>
      <c r="C4" s="29" t="s">
        <v>40</v>
      </c>
      <c r="D4" s="30" t="s">
        <v>40</v>
      </c>
      <c r="T4" s="41"/>
      <c r="U4" s="41"/>
      <c r="V4" s="41"/>
      <c r="W4" s="41"/>
    </row>
    <row r="5" spans="1:23" s="26" customFormat="1" ht="12.95" customHeight="1" x14ac:dyDescent="0.2">
      <c r="T5" s="41"/>
      <c r="U5" s="41"/>
      <c r="V5" s="41"/>
      <c r="W5" s="41"/>
    </row>
    <row r="6" spans="1:23" s="26" customFormat="1" ht="12.95" customHeight="1" x14ac:dyDescent="0.2">
      <c r="A6" s="28" t="s">
        <v>1</v>
      </c>
      <c r="T6" s="41"/>
      <c r="U6" s="41"/>
      <c r="V6" s="41"/>
      <c r="W6" s="41"/>
    </row>
    <row r="7" spans="1:23" s="26" customFormat="1" ht="12.95" customHeight="1" x14ac:dyDescent="0.2">
      <c r="A7" s="26" t="s">
        <v>2</v>
      </c>
      <c r="C7" s="31">
        <v>55653.717400000001</v>
      </c>
      <c r="D7" s="15" t="s">
        <v>46</v>
      </c>
      <c r="T7" s="41"/>
      <c r="U7" s="41"/>
      <c r="V7" s="41"/>
      <c r="W7" s="41"/>
    </row>
    <row r="8" spans="1:23" s="26" customFormat="1" ht="12.95" customHeight="1" x14ac:dyDescent="0.2">
      <c r="A8" s="26" t="s">
        <v>3</v>
      </c>
      <c r="C8" s="31">
        <v>0.29962299999999997</v>
      </c>
      <c r="D8" s="15" t="s">
        <v>46</v>
      </c>
      <c r="T8" s="41"/>
      <c r="U8" s="41"/>
      <c r="V8" s="41"/>
      <c r="W8" s="41"/>
    </row>
    <row r="9" spans="1:23" s="26" customFormat="1" ht="12.95" customHeight="1" x14ac:dyDescent="0.2">
      <c r="A9" s="3" t="s">
        <v>30</v>
      </c>
      <c r="B9" s="32"/>
      <c r="C9" s="4">
        <v>-9.5</v>
      </c>
      <c r="D9" s="32" t="s">
        <v>31</v>
      </c>
      <c r="E9" s="32"/>
      <c r="T9" s="41"/>
      <c r="U9" s="41"/>
      <c r="V9" s="41"/>
      <c r="W9" s="41"/>
    </row>
    <row r="10" spans="1:23" s="26" customFormat="1" ht="12.95" customHeight="1" thickBot="1" x14ac:dyDescent="0.25">
      <c r="A10" s="32"/>
      <c r="B10" s="32"/>
      <c r="C10" s="33" t="s">
        <v>19</v>
      </c>
      <c r="D10" s="33" t="s">
        <v>20</v>
      </c>
      <c r="E10" s="32"/>
    </row>
    <row r="11" spans="1:23" s="26" customFormat="1" ht="12.95" customHeight="1" x14ac:dyDescent="0.2">
      <c r="A11" s="32" t="s">
        <v>15</v>
      </c>
      <c r="B11" s="32"/>
      <c r="C11" s="10">
        <f ca="1">INTERCEPT(INDIRECT($G$11):G991,INDIRECT($F$11):F991)</f>
        <v>5.8299874304269111E-5</v>
      </c>
      <c r="D11" s="27"/>
      <c r="E11" s="32"/>
      <c r="F11" s="11" t="str">
        <f>"F"&amp;E19</f>
        <v>F21</v>
      </c>
      <c r="G11" s="12" t="str">
        <f>"G"&amp;E19</f>
        <v>G21</v>
      </c>
    </row>
    <row r="12" spans="1:23" s="26" customFormat="1" ht="12.95" customHeight="1" x14ac:dyDescent="0.2">
      <c r="A12" s="32" t="s">
        <v>16</v>
      </c>
      <c r="B12" s="32"/>
      <c r="C12" s="10">
        <f ca="1">SLOPE(INDIRECT($G$11):G991,INDIRECT($F$11):F991)</f>
        <v>1.8329968197365816E-6</v>
      </c>
      <c r="D12" s="27"/>
      <c r="E12" s="32"/>
    </row>
    <row r="13" spans="1:23" s="26" customFormat="1" ht="12.95" customHeight="1" x14ac:dyDescent="0.2">
      <c r="A13" s="32" t="s">
        <v>18</v>
      </c>
      <c r="B13" s="32"/>
      <c r="C13" s="27" t="s">
        <v>13</v>
      </c>
      <c r="D13" s="7" t="s">
        <v>37</v>
      </c>
      <c r="E13" s="4">
        <v>1</v>
      </c>
    </row>
    <row r="14" spans="1:23" s="26" customFormat="1" ht="12.95" customHeight="1" x14ac:dyDescent="0.2">
      <c r="A14" s="32"/>
      <c r="B14" s="32"/>
      <c r="C14" s="32"/>
      <c r="D14" s="7" t="s">
        <v>32</v>
      </c>
      <c r="E14" s="10">
        <f ca="1">NOW()+15018.5+$C$9/24</f>
        <v>60325.813650115735</v>
      </c>
    </row>
    <row r="15" spans="1:23" s="26" customFormat="1" ht="12.95" customHeight="1" x14ac:dyDescent="0.2">
      <c r="A15" s="5" t="s">
        <v>17</v>
      </c>
      <c r="B15" s="32"/>
      <c r="C15" s="6">
        <f ca="1">(C7+C11)+(C8+C12)*INT(MAX(F21:F3532))</f>
        <v>59679.177089612152</v>
      </c>
      <c r="D15" s="7" t="s">
        <v>38</v>
      </c>
      <c r="E15" s="10">
        <f ca="1">ROUND(2*(E14-$C$7)/$C$8,0)/2+E13</f>
        <v>15594</v>
      </c>
    </row>
    <row r="16" spans="1:23" s="26" customFormat="1" ht="12.95" customHeight="1" x14ac:dyDescent="0.2">
      <c r="A16" s="5" t="s">
        <v>4</v>
      </c>
      <c r="B16" s="32"/>
      <c r="C16" s="6">
        <f ca="1">+C8+C12</f>
        <v>0.29962483299681969</v>
      </c>
      <c r="D16" s="7" t="s">
        <v>39</v>
      </c>
      <c r="E16" s="12">
        <f ca="1">ROUND(2*(E14-$C$15)/$C$16,0)/2+E13</f>
        <v>2159</v>
      </c>
    </row>
    <row r="17" spans="1:22" s="26" customFormat="1" ht="12.95" customHeight="1" thickBot="1" x14ac:dyDescent="0.25">
      <c r="A17" s="7" t="s">
        <v>29</v>
      </c>
      <c r="B17" s="32"/>
      <c r="C17" s="32">
        <f>COUNT(C21:C2190)</f>
        <v>17</v>
      </c>
      <c r="D17" s="7" t="s">
        <v>33</v>
      </c>
      <c r="E17" s="8">
        <f ca="1">+$C$15+$C$16*E16-15018.5-$C$9/24</f>
        <v>45307.962937385622</v>
      </c>
    </row>
    <row r="18" spans="1:22" s="26" customFormat="1" ht="12.95" customHeight="1" thickTop="1" thickBot="1" x14ac:dyDescent="0.25">
      <c r="A18" s="5" t="s">
        <v>5</v>
      </c>
      <c r="B18" s="32"/>
      <c r="C18" s="34">
        <f ca="1">+C15</f>
        <v>59679.177089612152</v>
      </c>
      <c r="D18" s="35">
        <f ca="1">+C16</f>
        <v>0.29962483299681969</v>
      </c>
      <c r="E18" s="9" t="s">
        <v>34</v>
      </c>
    </row>
    <row r="19" spans="1:22" s="26" customFormat="1" ht="12.95" customHeight="1" thickTop="1" x14ac:dyDescent="0.2">
      <c r="A19" s="7" t="s">
        <v>35</v>
      </c>
      <c r="E19" s="13">
        <v>21</v>
      </c>
      <c r="S19" s="26">
        <f ca="1">SQRT(SUM(S21:S49)/(COUNT(S21:S49)-1))</f>
        <v>1.0493437048426523E-2</v>
      </c>
    </row>
    <row r="20" spans="1:22" s="26" customFormat="1" ht="12.95" customHeight="1" thickBot="1" x14ac:dyDescent="0.25">
      <c r="A20" s="33" t="s">
        <v>6</v>
      </c>
      <c r="B20" s="33" t="s">
        <v>7</v>
      </c>
      <c r="C20" s="33" t="s">
        <v>8</v>
      </c>
      <c r="D20" s="33" t="s">
        <v>12</v>
      </c>
      <c r="E20" s="33" t="s">
        <v>9</v>
      </c>
      <c r="F20" s="33" t="s">
        <v>10</v>
      </c>
      <c r="G20" s="33" t="s">
        <v>11</v>
      </c>
      <c r="H20" s="1" t="s">
        <v>28</v>
      </c>
      <c r="I20" s="1" t="s">
        <v>53</v>
      </c>
      <c r="J20" s="1" t="s">
        <v>55</v>
      </c>
      <c r="K20" s="1" t="s">
        <v>24</v>
      </c>
      <c r="L20" s="1" t="s">
        <v>25</v>
      </c>
      <c r="M20" s="1" t="s">
        <v>26</v>
      </c>
      <c r="N20" s="1" t="s">
        <v>27</v>
      </c>
      <c r="O20" s="1" t="s">
        <v>22</v>
      </c>
      <c r="P20" s="1" t="s">
        <v>21</v>
      </c>
      <c r="Q20" s="33" t="s">
        <v>14</v>
      </c>
      <c r="R20" s="14" t="s">
        <v>36</v>
      </c>
    </row>
    <row r="21" spans="1:22" s="26" customFormat="1" ht="12.95" customHeight="1" x14ac:dyDescent="0.2">
      <c r="A21" s="18" t="s">
        <v>47</v>
      </c>
      <c r="B21" s="19" t="s">
        <v>49</v>
      </c>
      <c r="C21" s="18">
        <v>55582.857600000003</v>
      </c>
      <c r="D21" s="18">
        <v>8.9999999999999998E-4</v>
      </c>
      <c r="E21" s="27">
        <f t="shared" ref="E21:E37" si="0">+(C21-C$7)/C$8</f>
        <v>-236.4965306401657</v>
      </c>
      <c r="F21" s="26">
        <f t="shared" ref="F21:F37" si="1">ROUND(2*E21,0)/2</f>
        <v>-236.5</v>
      </c>
      <c r="G21" s="26">
        <f t="shared" ref="G21:G37" si="2">+C21-(C$7+F21*C$8)</f>
        <v>1.0394999990239739E-3</v>
      </c>
      <c r="H21" s="26">
        <f>+G21</f>
        <v>1.0394999990239739E-3</v>
      </c>
      <c r="O21" s="26">
        <f t="shared" ref="O21:O37" ca="1" si="3">+C$11+C$12*$F21</f>
        <v>-3.7520387356343243E-4</v>
      </c>
      <c r="Q21" s="36">
        <f t="shared" ref="Q21:Q37" si="4">+C21-15018.5</f>
        <v>40564.357600000003</v>
      </c>
      <c r="S21" s="26">
        <f t="shared" ref="S21:S37" ca="1" si="5">+(O21-G21)^2</f>
        <v>2.0013870471138045E-6</v>
      </c>
    </row>
    <row r="22" spans="1:22" s="26" customFormat="1" ht="12.95" customHeight="1" x14ac:dyDescent="0.2">
      <c r="A22" s="18" t="s">
        <v>47</v>
      </c>
      <c r="B22" s="19" t="s">
        <v>48</v>
      </c>
      <c r="C22" s="18">
        <v>55583.006399999998</v>
      </c>
      <c r="D22" s="18">
        <v>1.8E-3</v>
      </c>
      <c r="E22" s="27">
        <f t="shared" si="0"/>
        <v>-235.99990654924014</v>
      </c>
      <c r="F22" s="26">
        <f t="shared" si="1"/>
        <v>-236</v>
      </c>
      <c r="G22" s="26">
        <f t="shared" si="2"/>
        <v>2.7999994927085936E-5</v>
      </c>
      <c r="H22" s="26">
        <f>+G22</f>
        <v>2.7999994927085936E-5</v>
      </c>
      <c r="O22" s="26">
        <f t="shared" ca="1" si="3"/>
        <v>-3.7428737515356414E-4</v>
      </c>
      <c r="Q22" s="36">
        <f t="shared" si="4"/>
        <v>40564.506399999998</v>
      </c>
      <c r="S22" s="26">
        <f t="shared" ca="1" si="5"/>
        <v>1.6183512812640591E-7</v>
      </c>
    </row>
    <row r="23" spans="1:22" s="26" customFormat="1" ht="12.95" customHeight="1" x14ac:dyDescent="0.2">
      <c r="A23" s="18" t="s">
        <v>47</v>
      </c>
      <c r="B23" s="19" t="s">
        <v>48</v>
      </c>
      <c r="C23" s="18">
        <v>55653.717400000001</v>
      </c>
      <c r="D23" s="18">
        <v>2.0000000000000001E-4</v>
      </c>
      <c r="E23" s="27">
        <f t="shared" si="0"/>
        <v>0</v>
      </c>
      <c r="F23" s="26">
        <f t="shared" si="1"/>
        <v>0</v>
      </c>
      <c r="G23" s="26">
        <f t="shared" si="2"/>
        <v>0</v>
      </c>
      <c r="H23" s="26">
        <f>+G23</f>
        <v>0</v>
      </c>
      <c r="O23" s="26">
        <f t="shared" ca="1" si="3"/>
        <v>5.8299874304269111E-5</v>
      </c>
      <c r="Q23" s="36">
        <f t="shared" si="4"/>
        <v>40635.217400000001</v>
      </c>
      <c r="S23" s="26">
        <f t="shared" ca="1" si="5"/>
        <v>3.3988753438935777E-9</v>
      </c>
    </row>
    <row r="24" spans="1:22" s="26" customFormat="1" ht="12.95" customHeight="1" x14ac:dyDescent="0.2">
      <c r="A24" s="20" t="s">
        <v>50</v>
      </c>
      <c r="B24" s="21" t="s">
        <v>49</v>
      </c>
      <c r="C24" s="20">
        <v>55955.889600000002</v>
      </c>
      <c r="D24" s="20">
        <v>2.9999999999999997E-4</v>
      </c>
      <c r="E24" s="27">
        <f t="shared" si="0"/>
        <v>1008.5080250848597</v>
      </c>
      <c r="F24" s="26">
        <f t="shared" si="1"/>
        <v>1008.5</v>
      </c>
      <c r="G24" s="26">
        <f t="shared" si="2"/>
        <v>2.404500002739951E-3</v>
      </c>
      <c r="H24" s="26">
        <f>+G24</f>
        <v>2.404500002739951E-3</v>
      </c>
      <c r="O24" s="26">
        <f t="shared" ca="1" si="3"/>
        <v>1.9068771670086118E-3</v>
      </c>
      <c r="Q24" s="36">
        <f t="shared" si="4"/>
        <v>40937.389600000002</v>
      </c>
      <c r="S24" s="26">
        <f t="shared" ca="1" si="5"/>
        <v>2.4762848664129946E-7</v>
      </c>
    </row>
    <row r="25" spans="1:22" s="26" customFormat="1" ht="12.95" customHeight="1" x14ac:dyDescent="0.2">
      <c r="A25" s="25" t="s">
        <v>54</v>
      </c>
      <c r="B25" s="25" t="s">
        <v>48</v>
      </c>
      <c r="C25" s="42">
        <v>59257.450431285426</v>
      </c>
      <c r="D25" s="37">
        <v>7.6439999999999998E-3</v>
      </c>
      <c r="E25" s="27">
        <f t="shared" si="0"/>
        <v>12027.558068924698</v>
      </c>
      <c r="F25" s="26">
        <f t="shared" si="1"/>
        <v>12027.5</v>
      </c>
      <c r="G25" s="26">
        <f t="shared" si="2"/>
        <v>1.7398785421391949E-2</v>
      </c>
      <c r="J25" s="26">
        <f t="shared" ref="J25:J30" si="6">+G25</f>
        <v>1.7398785421391949E-2</v>
      </c>
      <c r="O25" s="26">
        <f t="shared" ca="1" si="3"/>
        <v>2.2104669123686003E-2</v>
      </c>
      <c r="Q25" s="36">
        <f t="shared" si="4"/>
        <v>44238.950431285426</v>
      </c>
      <c r="S25" s="26">
        <f t="shared" ca="1" si="5"/>
        <v>2.2145341419516789E-5</v>
      </c>
      <c r="V25" s="39" t="s">
        <v>56</v>
      </c>
    </row>
    <row r="26" spans="1:22" s="26" customFormat="1" ht="12.95" customHeight="1" x14ac:dyDescent="0.2">
      <c r="A26" s="25" t="s">
        <v>54</v>
      </c>
      <c r="B26" s="25" t="s">
        <v>49</v>
      </c>
      <c r="C26" s="42">
        <v>59257.59961128328</v>
      </c>
      <c r="D26" s="37">
        <v>3.405E-3</v>
      </c>
      <c r="E26" s="27">
        <f t="shared" si="0"/>
        <v>12028.055961268925</v>
      </c>
      <c r="F26" s="26">
        <f t="shared" si="1"/>
        <v>12028</v>
      </c>
      <c r="G26" s="26">
        <f t="shared" si="2"/>
        <v>1.6767283275839873E-2</v>
      </c>
      <c r="J26" s="26">
        <f t="shared" si="6"/>
        <v>1.6767283275839873E-2</v>
      </c>
      <c r="O26" s="26">
        <f t="shared" ca="1" si="3"/>
        <v>2.2105585622095872E-2</v>
      </c>
      <c r="Q26" s="36">
        <f t="shared" si="4"/>
        <v>44239.09961128328</v>
      </c>
      <c r="S26" s="26">
        <f t="shared" ca="1" si="5"/>
        <v>2.8497471940042305E-5</v>
      </c>
      <c r="V26" s="39" t="s">
        <v>56</v>
      </c>
    </row>
    <row r="27" spans="1:22" s="26" customFormat="1" ht="12.95" customHeight="1" x14ac:dyDescent="0.2">
      <c r="A27" s="25" t="s">
        <v>54</v>
      </c>
      <c r="B27" s="25" t="s">
        <v>48</v>
      </c>
      <c r="C27" s="42">
        <v>59264.64158126805</v>
      </c>
      <c r="D27" s="37">
        <v>4.4380000000000001E-3</v>
      </c>
      <c r="E27" s="27">
        <f t="shared" si="0"/>
        <v>12051.558729697148</v>
      </c>
      <c r="F27" s="26">
        <f t="shared" si="1"/>
        <v>12051.5</v>
      </c>
      <c r="G27" s="26">
        <f t="shared" si="2"/>
        <v>1.7596768047951628E-2</v>
      </c>
      <c r="J27" s="26">
        <f t="shared" si="6"/>
        <v>1.7596768047951628E-2</v>
      </c>
      <c r="O27" s="26">
        <f t="shared" ca="1" si="3"/>
        <v>2.2148661047359682E-2</v>
      </c>
      <c r="Q27" s="36">
        <f t="shared" si="4"/>
        <v>44246.14158126805</v>
      </c>
      <c r="S27" s="26">
        <f t="shared" ca="1" si="5"/>
        <v>2.0719729878060056E-5</v>
      </c>
      <c r="V27" s="39" t="s">
        <v>56</v>
      </c>
    </row>
    <row r="28" spans="1:22" s="26" customFormat="1" ht="12.95" customHeight="1" x14ac:dyDescent="0.2">
      <c r="A28" s="25" t="s">
        <v>54</v>
      </c>
      <c r="B28" s="25" t="s">
        <v>49</v>
      </c>
      <c r="C28" s="42">
        <v>59264.791341265198</v>
      </c>
      <c r="D28" s="37">
        <v>4.1580000000000002E-3</v>
      </c>
      <c r="E28" s="27">
        <f t="shared" si="0"/>
        <v>12052.058557804965</v>
      </c>
      <c r="F28" s="26">
        <f t="shared" si="1"/>
        <v>12052</v>
      </c>
      <c r="G28" s="26">
        <f t="shared" si="2"/>
        <v>1.7545265196531545E-2</v>
      </c>
      <c r="J28" s="26">
        <f t="shared" si="6"/>
        <v>1.7545265196531545E-2</v>
      </c>
      <c r="O28" s="26">
        <f t="shared" ca="1" si="3"/>
        <v>2.2149577545769551E-2</v>
      </c>
      <c r="Q28" s="36">
        <f t="shared" si="4"/>
        <v>44246.291341265198</v>
      </c>
      <c r="S28" s="26">
        <f t="shared" ca="1" si="5"/>
        <v>2.1199692209345604E-5</v>
      </c>
      <c r="V28" s="39" t="s">
        <v>56</v>
      </c>
    </row>
    <row r="29" spans="1:22" s="26" customFormat="1" ht="12.95" customHeight="1" x14ac:dyDescent="0.2">
      <c r="A29" s="25" t="s">
        <v>54</v>
      </c>
      <c r="B29" s="25" t="s">
        <v>48</v>
      </c>
      <c r="C29" s="42">
        <v>59278.125021080952</v>
      </c>
      <c r="D29" s="37">
        <v>5.607E-3</v>
      </c>
      <c r="E29" s="27">
        <f t="shared" si="0"/>
        <v>12096.56008077134</v>
      </c>
      <c r="F29" s="26">
        <f t="shared" si="1"/>
        <v>12096.5</v>
      </c>
      <c r="G29" s="26">
        <f t="shared" si="2"/>
        <v>1.8001580952841323E-2</v>
      </c>
      <c r="J29" s="26">
        <f t="shared" si="6"/>
        <v>1.8001580952841323E-2</v>
      </c>
      <c r="O29" s="26">
        <f t="shared" ca="1" si="3"/>
        <v>2.223114590424783E-2</v>
      </c>
      <c r="Q29" s="36">
        <f t="shared" si="4"/>
        <v>44259.625021080952</v>
      </c>
      <c r="S29" s="26">
        <f t="shared" ca="1" si="5"/>
        <v>1.7889219678166331E-5</v>
      </c>
      <c r="V29" s="39" t="s">
        <v>56</v>
      </c>
    </row>
    <row r="30" spans="1:22" s="26" customFormat="1" ht="12.95" customHeight="1" x14ac:dyDescent="0.2">
      <c r="A30" s="25" t="s">
        <v>54</v>
      </c>
      <c r="B30" s="25" t="s">
        <v>49</v>
      </c>
      <c r="C30" s="42">
        <v>59278.27415106399</v>
      </c>
      <c r="D30" s="37">
        <v>4.8770000000000003E-3</v>
      </c>
      <c r="E30" s="27">
        <f t="shared" si="0"/>
        <v>12097.057806189741</v>
      </c>
      <c r="F30" s="26">
        <f t="shared" si="1"/>
        <v>12097</v>
      </c>
      <c r="G30" s="26">
        <f t="shared" si="2"/>
        <v>1.7320063991064671E-2</v>
      </c>
      <c r="J30" s="26">
        <f t="shared" si="6"/>
        <v>1.7320063991064671E-2</v>
      </c>
      <c r="O30" s="26">
        <f t="shared" ca="1" si="3"/>
        <v>2.2232062402657696E-2</v>
      </c>
      <c r="Q30" s="36">
        <f t="shared" si="4"/>
        <v>44259.77415106399</v>
      </c>
      <c r="S30" s="26">
        <f t="shared" ca="1" si="5"/>
        <v>2.4127728395492395E-5</v>
      </c>
      <c r="V30" s="39" t="s">
        <v>56</v>
      </c>
    </row>
    <row r="31" spans="1:22" s="26" customFormat="1" ht="12.95" customHeight="1" x14ac:dyDescent="0.2">
      <c r="A31" s="22" t="s">
        <v>51</v>
      </c>
      <c r="B31" s="23" t="s">
        <v>49</v>
      </c>
      <c r="C31" s="38">
        <v>59613.149699999951</v>
      </c>
      <c r="D31" s="31"/>
      <c r="E31" s="27">
        <f t="shared" si="0"/>
        <v>13214.714157457705</v>
      </c>
      <c r="F31" s="26">
        <f t="shared" si="1"/>
        <v>13214.5</v>
      </c>
      <c r="G31" s="26">
        <f t="shared" si="2"/>
        <v>6.4166499949351419E-2</v>
      </c>
      <c r="O31" s="26">
        <f t="shared" ca="1" si="3"/>
        <v>2.4280436348713328E-2</v>
      </c>
      <c r="Q31" s="36">
        <f t="shared" si="4"/>
        <v>44594.649699999951</v>
      </c>
      <c r="R31" s="26">
        <f>+G31</f>
        <v>6.4166499949351419E-2</v>
      </c>
      <c r="S31" s="26">
        <f t="shared" ca="1" si="5"/>
        <v>1.590898069554147E-3</v>
      </c>
    </row>
    <row r="32" spans="1:22" s="26" customFormat="1" ht="12.95" customHeight="1" x14ac:dyDescent="0.2">
      <c r="A32" s="22" t="s">
        <v>51</v>
      </c>
      <c r="B32" s="23" t="s">
        <v>48</v>
      </c>
      <c r="C32" s="38">
        <v>59679.025100000203</v>
      </c>
      <c r="D32" s="31"/>
      <c r="E32" s="27">
        <f t="shared" si="0"/>
        <v>13434.575116063192</v>
      </c>
      <c r="F32" s="26">
        <f t="shared" si="1"/>
        <v>13434.5</v>
      </c>
      <c r="G32" s="26">
        <f t="shared" si="2"/>
        <v>2.2506500201416202E-2</v>
      </c>
      <c r="I32" s="26">
        <f t="shared" ref="I32:I37" si="7">+G32</f>
        <v>2.2506500201416202E-2</v>
      </c>
      <c r="O32" s="26">
        <f t="shared" ca="1" si="3"/>
        <v>2.4683695649055374E-2</v>
      </c>
      <c r="Q32" s="36">
        <f t="shared" si="4"/>
        <v>44660.525100000203</v>
      </c>
      <c r="S32" s="26">
        <f t="shared" ca="1" si="5"/>
        <v>4.7401800172207349E-6</v>
      </c>
    </row>
    <row r="33" spans="1:19" s="26" customFormat="1" ht="12.95" customHeight="1" x14ac:dyDescent="0.2">
      <c r="A33" s="22" t="s">
        <v>51</v>
      </c>
      <c r="B33" s="23" t="s">
        <v>48</v>
      </c>
      <c r="C33" s="38">
        <v>59679.025400000159</v>
      </c>
      <c r="D33" s="31"/>
      <c r="E33" s="27">
        <f t="shared" si="0"/>
        <v>13434.576117321292</v>
      </c>
      <c r="F33" s="26">
        <f t="shared" si="1"/>
        <v>13434.5</v>
      </c>
      <c r="G33" s="26">
        <f t="shared" si="2"/>
        <v>2.2806500157457776E-2</v>
      </c>
      <c r="I33" s="26">
        <f t="shared" si="7"/>
        <v>2.2806500157457776E-2</v>
      </c>
      <c r="O33" s="26">
        <f t="shared" ca="1" si="3"/>
        <v>2.4683695649055374E-2</v>
      </c>
      <c r="Q33" s="36">
        <f t="shared" si="4"/>
        <v>44660.525400000159</v>
      </c>
      <c r="S33" s="26">
        <f t="shared" ca="1" si="5"/>
        <v>3.5238629136743461E-6</v>
      </c>
    </row>
    <row r="34" spans="1:19" s="26" customFormat="1" ht="12.95" customHeight="1" x14ac:dyDescent="0.2">
      <c r="A34" s="22" t="s">
        <v>51</v>
      </c>
      <c r="B34" s="23" t="s">
        <v>48</v>
      </c>
      <c r="C34" s="38">
        <v>59679.025799999945</v>
      </c>
      <c r="D34" s="31"/>
      <c r="E34" s="27">
        <f t="shared" si="0"/>
        <v>13434.577452331576</v>
      </c>
      <c r="F34" s="26">
        <f t="shared" si="1"/>
        <v>13434.5</v>
      </c>
      <c r="G34" s="26">
        <f t="shared" si="2"/>
        <v>2.3206499943626113E-2</v>
      </c>
      <c r="I34" s="26">
        <f t="shared" si="7"/>
        <v>2.3206499943626113E-2</v>
      </c>
      <c r="O34" s="26">
        <f t="shared" ca="1" si="3"/>
        <v>2.4683695649055374E-2</v>
      </c>
      <c r="Q34" s="36">
        <f t="shared" si="4"/>
        <v>44660.525799999945</v>
      </c>
      <c r="S34" s="26">
        <f t="shared" ca="1" si="5"/>
        <v>2.1821071521386512E-6</v>
      </c>
    </row>
    <row r="35" spans="1:19" s="26" customFormat="1" ht="12.95" customHeight="1" x14ac:dyDescent="0.2">
      <c r="A35" s="22" t="s">
        <v>51</v>
      </c>
      <c r="B35" s="23" t="s">
        <v>49</v>
      </c>
      <c r="C35" s="38">
        <v>59679.174000000115</v>
      </c>
      <c r="D35" s="31"/>
      <c r="E35" s="27">
        <f t="shared" si="0"/>
        <v>13435.072073906591</v>
      </c>
      <c r="F35" s="26">
        <f t="shared" si="1"/>
        <v>13435</v>
      </c>
      <c r="G35" s="26">
        <f t="shared" si="2"/>
        <v>2.1595000114757568E-2</v>
      </c>
      <c r="I35" s="26">
        <f t="shared" si="7"/>
        <v>2.1595000114757568E-2</v>
      </c>
      <c r="O35" s="26">
        <f t="shared" ca="1" si="3"/>
        <v>2.4684612147465243E-2</v>
      </c>
      <c r="Q35" s="36">
        <f t="shared" si="4"/>
        <v>44660.674000000115</v>
      </c>
      <c r="S35" s="26">
        <f t="shared" ca="1" si="5"/>
        <v>9.5457025126520542E-6</v>
      </c>
    </row>
    <row r="36" spans="1:19" s="26" customFormat="1" ht="12.95" customHeight="1" x14ac:dyDescent="0.2">
      <c r="A36" s="22" t="s">
        <v>51</v>
      </c>
      <c r="B36" s="23" t="s">
        <v>49</v>
      </c>
      <c r="C36" s="38">
        <v>59679.174000000115</v>
      </c>
      <c r="D36" s="31"/>
      <c r="E36" s="27">
        <f t="shared" si="0"/>
        <v>13435.072073906591</v>
      </c>
      <c r="F36" s="26">
        <f t="shared" si="1"/>
        <v>13435</v>
      </c>
      <c r="G36" s="26">
        <f t="shared" si="2"/>
        <v>2.1595000114757568E-2</v>
      </c>
      <c r="I36" s="26">
        <f t="shared" si="7"/>
        <v>2.1595000114757568E-2</v>
      </c>
      <c r="O36" s="26">
        <f t="shared" ca="1" si="3"/>
        <v>2.4684612147465243E-2</v>
      </c>
      <c r="Q36" s="36">
        <f t="shared" si="4"/>
        <v>44660.674000000115</v>
      </c>
      <c r="S36" s="26">
        <f t="shared" ca="1" si="5"/>
        <v>9.5457025126520542E-6</v>
      </c>
    </row>
    <row r="37" spans="1:19" s="26" customFormat="1" ht="12.95" customHeight="1" x14ac:dyDescent="0.2">
      <c r="A37" s="22" t="s">
        <v>51</v>
      </c>
      <c r="B37" s="23" t="s">
        <v>49</v>
      </c>
      <c r="C37" s="38">
        <v>59679.174999999814</v>
      </c>
      <c r="D37" s="31"/>
      <c r="E37" s="27">
        <f t="shared" si="0"/>
        <v>13435.075411433078</v>
      </c>
      <c r="F37" s="26">
        <f t="shared" si="1"/>
        <v>13435</v>
      </c>
      <c r="G37" s="26">
        <f t="shared" si="2"/>
        <v>2.2594999813009053E-2</v>
      </c>
      <c r="I37" s="26">
        <f t="shared" si="7"/>
        <v>2.2594999813009053E-2</v>
      </c>
      <c r="O37" s="26">
        <f t="shared" ca="1" si="3"/>
        <v>2.4684612147465243E-2</v>
      </c>
      <c r="Q37" s="36">
        <f t="shared" si="4"/>
        <v>44660.674999999814</v>
      </c>
      <c r="S37" s="26">
        <f t="shared" ca="1" si="5"/>
        <v>4.3664797083114465E-6</v>
      </c>
    </row>
    <row r="38" spans="1:19" s="26" customFormat="1" ht="12.95" customHeight="1" x14ac:dyDescent="0.2">
      <c r="C38" s="31"/>
      <c r="D38" s="31"/>
      <c r="E38" s="27"/>
    </row>
    <row r="39" spans="1:19" s="26" customFormat="1" ht="12.95" customHeight="1" x14ac:dyDescent="0.2">
      <c r="C39" s="31"/>
      <c r="D39" s="31"/>
      <c r="E39" s="27"/>
    </row>
    <row r="40" spans="1:19" s="26" customFormat="1" ht="12.95" customHeight="1" x14ac:dyDescent="0.2">
      <c r="C40" s="31"/>
      <c r="D40" s="31"/>
      <c r="E40" s="27"/>
    </row>
    <row r="41" spans="1:19" s="26" customFormat="1" ht="12.95" customHeight="1" x14ac:dyDescent="0.2">
      <c r="C41" s="31"/>
      <c r="D41" s="31"/>
      <c r="E41" s="27"/>
    </row>
    <row r="42" spans="1:19" s="26" customFormat="1" ht="12.95" customHeight="1" x14ac:dyDescent="0.2">
      <c r="C42" s="31"/>
      <c r="D42" s="31"/>
      <c r="E42" s="27"/>
    </row>
    <row r="43" spans="1:19" s="26" customFormat="1" ht="12.95" customHeight="1" x14ac:dyDescent="0.2">
      <c r="C43" s="31"/>
      <c r="D43" s="31"/>
      <c r="E43" s="27"/>
    </row>
    <row r="44" spans="1:19" s="26" customFormat="1" ht="12.95" customHeight="1" x14ac:dyDescent="0.2">
      <c r="C44" s="31"/>
      <c r="D44" s="31"/>
      <c r="E44" s="27"/>
    </row>
    <row r="45" spans="1:19" s="26" customFormat="1" ht="12.95" customHeight="1" x14ac:dyDescent="0.2">
      <c r="C45" s="31"/>
      <c r="D45" s="31"/>
      <c r="E45" s="27"/>
    </row>
    <row r="46" spans="1:19" s="26" customFormat="1" ht="12.95" customHeight="1" x14ac:dyDescent="0.2">
      <c r="C46" s="31"/>
      <c r="D46" s="31"/>
      <c r="E46" s="31"/>
    </row>
    <row r="47" spans="1:19" s="26" customFormat="1" ht="12.95" customHeight="1" x14ac:dyDescent="0.2">
      <c r="C47" s="31"/>
      <c r="D47" s="31"/>
      <c r="E47" s="31"/>
    </row>
    <row r="48" spans="1:19" s="26" customFormat="1" ht="12.95" customHeight="1" x14ac:dyDescent="0.2">
      <c r="C48" s="31"/>
      <c r="D48" s="31"/>
    </row>
    <row r="49" spans="3:4" s="26" customFormat="1" ht="12.95" customHeight="1" x14ac:dyDescent="0.2">
      <c r="C49" s="31"/>
      <c r="D49" s="31"/>
    </row>
    <row r="50" spans="3:4" s="26" customFormat="1" ht="12.95" customHeight="1" x14ac:dyDescent="0.2">
      <c r="C50" s="31"/>
      <c r="D50" s="31"/>
    </row>
    <row r="51" spans="3:4" s="26" customFormat="1" ht="12.95" customHeight="1" x14ac:dyDescent="0.2">
      <c r="C51" s="31"/>
      <c r="D51" s="31"/>
    </row>
    <row r="52" spans="3:4" s="26" customFormat="1" ht="12.95" customHeight="1" x14ac:dyDescent="0.2">
      <c r="C52" s="31"/>
      <c r="D52" s="31"/>
    </row>
    <row r="53" spans="3:4" s="26" customFormat="1" ht="12.95" customHeight="1" x14ac:dyDescent="0.2">
      <c r="C53" s="31"/>
      <c r="D53" s="31"/>
    </row>
    <row r="54" spans="3:4" s="26" customFormat="1" ht="12.95" customHeight="1" x14ac:dyDescent="0.2">
      <c r="C54" s="31"/>
      <c r="D54" s="31"/>
    </row>
    <row r="55" spans="3:4" s="26" customFormat="1" ht="12.95" customHeight="1" x14ac:dyDescent="0.2">
      <c r="C55" s="31"/>
      <c r="D55" s="31"/>
    </row>
    <row r="56" spans="3:4" s="26" customFormat="1" ht="12.95" customHeight="1" x14ac:dyDescent="0.2">
      <c r="C56" s="31"/>
      <c r="D56" s="31"/>
    </row>
    <row r="57" spans="3:4" s="26" customFormat="1" ht="12.95" customHeight="1" x14ac:dyDescent="0.2">
      <c r="C57" s="31"/>
      <c r="D57" s="31"/>
    </row>
    <row r="58" spans="3:4" s="26" customFormat="1" ht="12.95" customHeight="1" x14ac:dyDescent="0.2">
      <c r="C58" s="31"/>
      <c r="D58" s="31"/>
    </row>
    <row r="59" spans="3:4" s="26" customFormat="1" ht="12.95" customHeight="1" x14ac:dyDescent="0.2">
      <c r="C59" s="31"/>
      <c r="D59" s="31"/>
    </row>
    <row r="60" spans="3:4" s="26" customFormat="1" ht="12.95" customHeight="1" x14ac:dyDescent="0.2">
      <c r="C60" s="31"/>
      <c r="D60" s="31"/>
    </row>
    <row r="61" spans="3:4" s="26" customFormat="1" ht="12.95" customHeight="1" x14ac:dyDescent="0.2">
      <c r="C61" s="31"/>
      <c r="D61" s="31"/>
    </row>
    <row r="62" spans="3:4" s="26" customFormat="1" ht="12.95" customHeight="1" x14ac:dyDescent="0.2">
      <c r="C62" s="31"/>
      <c r="D62" s="31"/>
    </row>
    <row r="63" spans="3:4" s="26" customFormat="1" ht="12.95" customHeight="1" x14ac:dyDescent="0.2">
      <c r="C63" s="31"/>
      <c r="D63" s="31"/>
    </row>
    <row r="64" spans="3:4" s="26" customFormat="1" ht="12.95" customHeight="1" x14ac:dyDescent="0.2">
      <c r="C64" s="31"/>
      <c r="D64" s="31"/>
    </row>
    <row r="65" spans="3:4" s="26" customFormat="1" ht="12.95" customHeight="1" x14ac:dyDescent="0.2">
      <c r="C65" s="31"/>
      <c r="D65" s="31"/>
    </row>
    <row r="66" spans="3:4" s="26" customFormat="1" ht="12.95" customHeight="1" x14ac:dyDescent="0.2">
      <c r="C66" s="31"/>
      <c r="D66" s="31"/>
    </row>
    <row r="67" spans="3:4" s="26" customFormat="1" ht="12.95" customHeight="1" x14ac:dyDescent="0.2">
      <c r="C67" s="31"/>
      <c r="D67" s="31"/>
    </row>
    <row r="68" spans="3:4" s="26" customFormat="1" ht="12.95" customHeight="1" x14ac:dyDescent="0.2">
      <c r="C68" s="31"/>
      <c r="D68" s="31"/>
    </row>
    <row r="69" spans="3:4" s="26" customFormat="1" ht="12.95" customHeight="1" x14ac:dyDescent="0.2">
      <c r="C69" s="31"/>
      <c r="D69" s="31"/>
    </row>
    <row r="70" spans="3:4" s="26" customFormat="1" ht="12.95" customHeight="1" x14ac:dyDescent="0.2">
      <c r="C70" s="31"/>
      <c r="D70" s="31"/>
    </row>
    <row r="71" spans="3:4" s="26" customFormat="1" ht="12.95" customHeight="1" x14ac:dyDescent="0.2">
      <c r="C71" s="31"/>
      <c r="D71" s="31"/>
    </row>
    <row r="72" spans="3:4" s="26" customFormat="1" ht="12.95" customHeight="1" x14ac:dyDescent="0.2">
      <c r="C72" s="31"/>
      <c r="D72" s="31"/>
    </row>
    <row r="73" spans="3:4" s="26" customFormat="1" ht="12.95" customHeight="1" x14ac:dyDescent="0.2">
      <c r="C73" s="31"/>
      <c r="D73" s="31"/>
    </row>
    <row r="74" spans="3:4" s="26" customFormat="1" ht="12.95" customHeight="1" x14ac:dyDescent="0.2">
      <c r="C74" s="31"/>
      <c r="D74" s="31"/>
    </row>
    <row r="75" spans="3:4" s="26" customFormat="1" ht="12.95" customHeight="1" x14ac:dyDescent="0.2">
      <c r="C75" s="31"/>
      <c r="D75" s="31"/>
    </row>
    <row r="76" spans="3:4" s="26" customFormat="1" ht="12.95" customHeight="1" x14ac:dyDescent="0.2">
      <c r="C76" s="31"/>
      <c r="D76" s="31"/>
    </row>
    <row r="77" spans="3:4" s="26" customFormat="1" ht="12.95" customHeight="1" x14ac:dyDescent="0.2">
      <c r="C77" s="31"/>
      <c r="D77" s="31"/>
    </row>
    <row r="78" spans="3:4" s="26" customFormat="1" ht="12.95" customHeight="1" x14ac:dyDescent="0.2">
      <c r="C78" s="31"/>
      <c r="D78" s="31"/>
    </row>
    <row r="79" spans="3:4" s="26" customFormat="1" ht="12.95" customHeight="1" x14ac:dyDescent="0.2">
      <c r="C79" s="31"/>
      <c r="D79" s="31"/>
    </row>
    <row r="80" spans="3:4" s="26" customFormat="1" ht="12.95" customHeight="1" x14ac:dyDescent="0.2">
      <c r="C80" s="31"/>
      <c r="D80" s="31"/>
    </row>
    <row r="81" spans="3:4" s="26" customFormat="1" ht="12.95" customHeight="1" x14ac:dyDescent="0.2">
      <c r="C81" s="31"/>
      <c r="D81" s="31"/>
    </row>
    <row r="82" spans="3:4" s="26" customFormat="1" ht="12.95" customHeight="1" x14ac:dyDescent="0.2">
      <c r="C82" s="31"/>
      <c r="D82" s="31"/>
    </row>
    <row r="83" spans="3:4" s="26" customFormat="1" ht="12.95" customHeight="1" x14ac:dyDescent="0.2">
      <c r="C83" s="31"/>
      <c r="D83" s="31"/>
    </row>
    <row r="84" spans="3:4" s="26" customFormat="1" ht="12.95" customHeight="1" x14ac:dyDescent="0.2">
      <c r="C84" s="31"/>
      <c r="D84" s="31"/>
    </row>
    <row r="85" spans="3:4" s="26" customFormat="1" ht="12.95" customHeight="1" x14ac:dyDescent="0.2">
      <c r="C85" s="31"/>
      <c r="D85" s="31"/>
    </row>
    <row r="86" spans="3:4" s="26" customFormat="1" ht="12.95" customHeight="1" x14ac:dyDescent="0.2">
      <c r="C86" s="31"/>
      <c r="D86" s="31"/>
    </row>
    <row r="87" spans="3:4" s="26" customFormat="1" ht="12.95" customHeight="1" x14ac:dyDescent="0.2">
      <c r="C87" s="31"/>
      <c r="D87" s="31"/>
    </row>
    <row r="88" spans="3:4" s="26" customFormat="1" ht="12.95" customHeight="1" x14ac:dyDescent="0.2">
      <c r="C88" s="31"/>
      <c r="D88" s="31"/>
    </row>
    <row r="89" spans="3:4" s="26" customFormat="1" ht="12.95" customHeight="1" x14ac:dyDescent="0.2">
      <c r="C89" s="31"/>
      <c r="D89" s="31"/>
    </row>
    <row r="90" spans="3:4" s="26" customFormat="1" ht="12.95" customHeight="1" x14ac:dyDescent="0.2">
      <c r="C90" s="31"/>
      <c r="D90" s="31"/>
    </row>
    <row r="91" spans="3:4" s="26" customFormat="1" ht="12.95" customHeight="1" x14ac:dyDescent="0.2">
      <c r="C91" s="31"/>
      <c r="D91" s="31"/>
    </row>
    <row r="92" spans="3:4" s="26" customFormat="1" ht="12.95" customHeight="1" x14ac:dyDescent="0.2">
      <c r="C92" s="31"/>
      <c r="D92" s="31"/>
    </row>
    <row r="93" spans="3:4" s="26" customFormat="1" ht="12.95" customHeight="1" x14ac:dyDescent="0.2">
      <c r="C93" s="31"/>
      <c r="D93" s="31"/>
    </row>
    <row r="94" spans="3:4" s="26" customFormat="1" ht="12.95" customHeight="1" x14ac:dyDescent="0.2">
      <c r="C94" s="31"/>
      <c r="D94" s="31"/>
    </row>
    <row r="95" spans="3:4" s="26" customFormat="1" ht="12.95" customHeight="1" x14ac:dyDescent="0.2">
      <c r="C95" s="31"/>
      <c r="D95" s="31"/>
    </row>
    <row r="96" spans="3:4" s="26" customFormat="1" ht="12.95" customHeight="1" x14ac:dyDescent="0.2">
      <c r="C96" s="31"/>
      <c r="D96" s="31"/>
    </row>
    <row r="97" spans="3:4" s="26" customFormat="1" ht="12.95" customHeight="1" x14ac:dyDescent="0.2">
      <c r="C97" s="31"/>
      <c r="D97" s="31"/>
    </row>
    <row r="98" spans="3:4" s="26" customFormat="1" ht="12.95" customHeight="1" x14ac:dyDescent="0.2">
      <c r="C98" s="31"/>
      <c r="D98" s="31"/>
    </row>
    <row r="99" spans="3:4" s="26" customFormat="1" ht="12.95" customHeight="1" x14ac:dyDescent="0.2">
      <c r="C99" s="31"/>
      <c r="D99" s="31"/>
    </row>
    <row r="100" spans="3:4" s="26" customFormat="1" ht="12.95" customHeight="1" x14ac:dyDescent="0.2">
      <c r="C100" s="31"/>
      <c r="D100" s="31"/>
    </row>
    <row r="101" spans="3:4" s="26" customFormat="1" ht="12.95" customHeight="1" x14ac:dyDescent="0.2">
      <c r="C101" s="31"/>
      <c r="D101" s="31"/>
    </row>
    <row r="102" spans="3:4" s="26" customFormat="1" ht="12.95" customHeight="1" x14ac:dyDescent="0.2">
      <c r="C102" s="31"/>
      <c r="D102" s="31"/>
    </row>
    <row r="103" spans="3:4" s="26" customFormat="1" ht="12.95" customHeight="1" x14ac:dyDescent="0.2">
      <c r="C103" s="31"/>
      <c r="D103" s="31"/>
    </row>
    <row r="104" spans="3:4" s="26" customFormat="1" ht="12.95" customHeight="1" x14ac:dyDescent="0.2">
      <c r="C104" s="31"/>
      <c r="D104" s="31"/>
    </row>
    <row r="105" spans="3:4" s="26" customFormat="1" ht="12.95" customHeight="1" x14ac:dyDescent="0.2">
      <c r="C105" s="31"/>
      <c r="D105" s="31"/>
    </row>
    <row r="106" spans="3:4" s="26" customFormat="1" ht="12.95" customHeight="1" x14ac:dyDescent="0.2">
      <c r="C106" s="31"/>
      <c r="D106" s="31"/>
    </row>
    <row r="107" spans="3:4" s="26" customFormat="1" ht="12.95" customHeight="1" x14ac:dyDescent="0.2">
      <c r="C107" s="31"/>
      <c r="D107" s="31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sortState xmlns:xlrd2="http://schemas.microsoft.com/office/spreadsheetml/2017/richdata2" ref="A21:U43">
    <sortCondition ref="C21:C43"/>
  </sortState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2024-01-16T06:31:39Z</dcterms:modified>
</cp:coreProperties>
</file>