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B05F402-A307-4DB2-A6EC-ECEFF3964F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4" i="1" l="1"/>
  <c r="Q33" i="1"/>
  <c r="Q32" i="1"/>
  <c r="Q30" i="1"/>
  <c r="C9" i="1"/>
  <c r="D9" i="1"/>
  <c r="Q29" i="1"/>
  <c r="Q31" i="1"/>
  <c r="Q27" i="1"/>
  <c r="Q26" i="1"/>
  <c r="Q28" i="1"/>
  <c r="Q25" i="1"/>
  <c r="Q24" i="1"/>
  <c r="F16" i="1"/>
  <c r="F17" i="1" s="1"/>
  <c r="C17" i="1"/>
  <c r="Q23" i="1"/>
  <c r="Q22" i="1"/>
  <c r="C7" i="1"/>
  <c r="E30" i="1"/>
  <c r="F30" i="1"/>
  <c r="C8" i="1"/>
  <c r="Q21" i="1"/>
  <c r="E23" i="1"/>
  <c r="F23" i="1"/>
  <c r="E34" i="1"/>
  <c r="F34" i="1"/>
  <c r="G34" i="1"/>
  <c r="K34" i="1"/>
  <c r="E21" i="1"/>
  <c r="F21" i="1"/>
  <c r="G21" i="1"/>
  <c r="H21" i="1"/>
  <c r="E29" i="1"/>
  <c r="F29" i="1"/>
  <c r="G24" i="1"/>
  <c r="K24" i="1"/>
  <c r="G33" i="1"/>
  <c r="K33" i="1"/>
  <c r="E26" i="1"/>
  <c r="F26" i="1"/>
  <c r="G26" i="1"/>
  <c r="K26" i="1"/>
  <c r="E22" i="1"/>
  <c r="F22" i="1"/>
  <c r="G22" i="1"/>
  <c r="E24" i="1"/>
  <c r="F24" i="1"/>
  <c r="E33" i="1"/>
  <c r="F33" i="1"/>
  <c r="G31" i="1"/>
  <c r="J31" i="1"/>
  <c r="E28" i="1"/>
  <c r="F28" i="1"/>
  <c r="G28" i="1"/>
  <c r="K28" i="1"/>
  <c r="E25" i="1"/>
  <c r="F25" i="1"/>
  <c r="G25" i="1"/>
  <c r="K25" i="1"/>
  <c r="G30" i="1"/>
  <c r="K30" i="1"/>
  <c r="E31" i="1"/>
  <c r="F31" i="1"/>
  <c r="G23" i="1"/>
  <c r="K23" i="1"/>
  <c r="E32" i="1"/>
  <c r="F32" i="1"/>
  <c r="G32" i="1"/>
  <c r="K32" i="1"/>
  <c r="G29" i="1"/>
  <c r="J29" i="1"/>
  <c r="E27" i="1"/>
  <c r="F27" i="1"/>
  <c r="G27" i="1"/>
  <c r="J27" i="1"/>
  <c r="K22" i="1"/>
  <c r="C12" i="1"/>
  <c r="C11" i="1"/>
  <c r="O26" i="1" l="1"/>
  <c r="O27" i="1"/>
  <c r="O24" i="1"/>
  <c r="O23" i="1"/>
  <c r="O33" i="1"/>
  <c r="O29" i="1"/>
  <c r="O30" i="1"/>
  <c r="C15" i="1"/>
  <c r="F18" i="1" s="1"/>
  <c r="O31" i="1"/>
  <c r="O32" i="1"/>
  <c r="O28" i="1"/>
  <c r="O22" i="1"/>
  <c r="O25" i="1"/>
  <c r="O21" i="1"/>
  <c r="O34" i="1"/>
  <c r="C16" i="1"/>
  <c r="D18" i="1" s="1"/>
  <c r="F19" i="1" l="1"/>
  <c r="C18" i="1"/>
</calcChain>
</file>

<file path=xl/sharedStrings.xml><?xml version="1.0" encoding="utf-8"?>
<sst xmlns="http://schemas.openxmlformats.org/spreadsheetml/2006/main" count="68" uniqueCount="54">
  <si>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</si>
  <si>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</si>
  <si>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</si>
  <si>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</si>
  <si>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</si>
  <si>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</si>
  <si>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</si>
  <si>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</si>
  <si>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</si>
  <si>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</si>
  <si>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</si>
  <si>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</si>
  <si>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</si>
  <si>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</si>
  <si>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</si>
  <si>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</si>
  <si>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</si>
  <si>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</si>
  <si>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</si>
  <si>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</si>
  <si>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</si>
  <si>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</si>
  <si>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</si>
  <si>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</si>
  <si>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</si>
  <si>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</si>
  <si>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</si>
  <si>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</si>
  <si>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</si>
  <si>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</si>
  <si>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</si>
  <si>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</si>
  <si>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</si>
  <si>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</si>
  <si>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</si>
  <si>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</si>
  <si>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WX Sex / GSC 0244-1292</t>
  </si>
  <si>
    <t>EW</t>
  </si>
  <si>
    <t>IBVS 5894</t>
  </si>
  <si>
    <t>II</t>
  </si>
  <si>
    <t>IBVS 5945</t>
  </si>
  <si>
    <t>I</t>
  </si>
  <si>
    <t>Add cycle</t>
  </si>
  <si>
    <t>Old Cycle</t>
  </si>
  <si>
    <t>OEJV 0137</t>
  </si>
  <si>
    <t>IBVS 5992</t>
  </si>
  <si>
    <t>IBVS 6029</t>
  </si>
  <si>
    <t>IBVS 6084</t>
  </si>
  <si>
    <t>IBVS 6157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</si>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</sst>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4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0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Sex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10069.5</c:v>
                </c:pt>
                <c:pt idx="2">
                  <c:v>11086</c:v>
                </c:pt>
                <c:pt idx="3">
                  <c:v>11852</c:v>
                </c:pt>
                <c:pt idx="4">
                  <c:v>11899.5</c:v>
                </c:pt>
                <c:pt idx="5">
                  <c:v>12611</c:v>
                </c:pt>
                <c:pt idx="6">
                  <c:v>12649.5</c:v>
                </c:pt>
                <c:pt idx="7">
                  <c:v>12804</c:v>
                </c:pt>
                <c:pt idx="8">
                  <c:v>15265.5</c:v>
                </c:pt>
                <c:pt idx="9">
                  <c:v>15265.5</c:v>
                </c:pt>
                <c:pt idx="10">
                  <c:v>15266</c:v>
                </c:pt>
                <c:pt idx="11">
                  <c:v>17010</c:v>
                </c:pt>
                <c:pt idx="12">
                  <c:v>17012</c:v>
                </c:pt>
                <c:pt idx="13">
                  <c:v>17014.5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6-4AB7-A88E-655847AEF3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10069.5</c:v>
                </c:pt>
                <c:pt idx="2">
                  <c:v>11086</c:v>
                </c:pt>
                <c:pt idx="3">
                  <c:v>11852</c:v>
                </c:pt>
                <c:pt idx="4">
                  <c:v>11899.5</c:v>
                </c:pt>
                <c:pt idx="5">
                  <c:v>12611</c:v>
                </c:pt>
                <c:pt idx="6">
                  <c:v>12649.5</c:v>
                </c:pt>
                <c:pt idx="7">
                  <c:v>12804</c:v>
                </c:pt>
                <c:pt idx="8">
                  <c:v>15265.5</c:v>
                </c:pt>
                <c:pt idx="9">
                  <c:v>15265.5</c:v>
                </c:pt>
                <c:pt idx="10">
                  <c:v>15266</c:v>
                </c:pt>
                <c:pt idx="11">
                  <c:v>17010</c:v>
                </c:pt>
                <c:pt idx="12">
                  <c:v>17012</c:v>
                </c:pt>
                <c:pt idx="13">
                  <c:v>17014.5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56-4AB7-A88E-655847AEF3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10069.5</c:v>
                </c:pt>
                <c:pt idx="2">
                  <c:v>11086</c:v>
                </c:pt>
                <c:pt idx="3">
                  <c:v>11852</c:v>
                </c:pt>
                <c:pt idx="4">
                  <c:v>11899.5</c:v>
                </c:pt>
                <c:pt idx="5">
                  <c:v>12611</c:v>
                </c:pt>
                <c:pt idx="6">
                  <c:v>12649.5</c:v>
                </c:pt>
                <c:pt idx="7">
                  <c:v>12804</c:v>
                </c:pt>
                <c:pt idx="8">
                  <c:v>15265.5</c:v>
                </c:pt>
                <c:pt idx="9">
                  <c:v>15265.5</c:v>
                </c:pt>
                <c:pt idx="10">
                  <c:v>15266</c:v>
                </c:pt>
                <c:pt idx="11">
                  <c:v>17010</c:v>
                </c:pt>
                <c:pt idx="12">
                  <c:v>17012</c:v>
                </c:pt>
                <c:pt idx="13">
                  <c:v>17014.5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3.4999997296836227E-5</c:v>
                </c:pt>
                <c:pt idx="8">
                  <c:v>2.41499999538064E-3</c:v>
                </c:pt>
                <c:pt idx="10">
                  <c:v>8.78000000375323E-3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56-4AB7-A88E-655847AEF3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10069.5</c:v>
                </c:pt>
                <c:pt idx="2">
                  <c:v>11086</c:v>
                </c:pt>
                <c:pt idx="3">
                  <c:v>11852</c:v>
                </c:pt>
                <c:pt idx="4">
                  <c:v>11899.5</c:v>
                </c:pt>
                <c:pt idx="5">
                  <c:v>12611</c:v>
                </c:pt>
                <c:pt idx="6">
                  <c:v>12649.5</c:v>
                </c:pt>
                <c:pt idx="7">
                  <c:v>12804</c:v>
                </c:pt>
                <c:pt idx="8">
                  <c:v>15265.5</c:v>
                </c:pt>
                <c:pt idx="9">
                  <c:v>15265.5</c:v>
                </c:pt>
                <c:pt idx="10">
                  <c:v>15266</c:v>
                </c:pt>
                <c:pt idx="11">
                  <c:v>17010</c:v>
                </c:pt>
                <c:pt idx="12">
                  <c:v>17012</c:v>
                </c:pt>
                <c:pt idx="13">
                  <c:v>17014.5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-7.2650000001885928E-3</c:v>
                </c:pt>
                <c:pt idx="2">
                  <c:v>-6.4199999978882261E-3</c:v>
                </c:pt>
                <c:pt idx="3">
                  <c:v>4.6100000035949051E-3</c:v>
                </c:pt>
                <c:pt idx="4">
                  <c:v>-7.6499999704537913E-4</c:v>
                </c:pt>
                <c:pt idx="5">
                  <c:v>2.1300000007613562E-3</c:v>
                </c:pt>
                <c:pt idx="7">
                  <c:v>3.9200000028358772E-3</c:v>
                </c:pt>
                <c:pt idx="9">
                  <c:v>1.0054999998828862E-2</c:v>
                </c:pt>
                <c:pt idx="11">
                  <c:v>1.0000000038417056E-3</c:v>
                </c:pt>
                <c:pt idx="12">
                  <c:v>8.060000000114087E-3</c:v>
                </c:pt>
                <c:pt idx="13">
                  <c:v>8.7849999981699511E-3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56-4AB7-A88E-655847AEF3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10069.5</c:v>
                </c:pt>
                <c:pt idx="2">
                  <c:v>11086</c:v>
                </c:pt>
                <c:pt idx="3">
                  <c:v>11852</c:v>
                </c:pt>
                <c:pt idx="4">
                  <c:v>11899.5</c:v>
                </c:pt>
                <c:pt idx="5">
                  <c:v>12611</c:v>
                </c:pt>
                <c:pt idx="6">
                  <c:v>12649.5</c:v>
                </c:pt>
                <c:pt idx="7">
                  <c:v>12804</c:v>
                </c:pt>
                <c:pt idx="8">
                  <c:v>15265.5</c:v>
                </c:pt>
                <c:pt idx="9">
                  <c:v>15265.5</c:v>
                </c:pt>
                <c:pt idx="10">
                  <c:v>15266</c:v>
                </c:pt>
                <c:pt idx="11">
                  <c:v>17010</c:v>
                </c:pt>
                <c:pt idx="12">
                  <c:v>17012</c:v>
                </c:pt>
                <c:pt idx="13">
                  <c:v>17014.5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56-4AB7-A88E-655847AEF3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10069.5</c:v>
                </c:pt>
                <c:pt idx="2">
                  <c:v>11086</c:v>
                </c:pt>
                <c:pt idx="3">
                  <c:v>11852</c:v>
                </c:pt>
                <c:pt idx="4">
                  <c:v>11899.5</c:v>
                </c:pt>
                <c:pt idx="5">
                  <c:v>12611</c:v>
                </c:pt>
                <c:pt idx="6">
                  <c:v>12649.5</c:v>
                </c:pt>
                <c:pt idx="7">
                  <c:v>12804</c:v>
                </c:pt>
                <c:pt idx="8">
                  <c:v>15265.5</c:v>
                </c:pt>
                <c:pt idx="9">
                  <c:v>15265.5</c:v>
                </c:pt>
                <c:pt idx="10">
                  <c:v>15266</c:v>
                </c:pt>
                <c:pt idx="11">
                  <c:v>17010</c:v>
                </c:pt>
                <c:pt idx="12">
                  <c:v>17012</c:v>
                </c:pt>
                <c:pt idx="13">
                  <c:v>17014.5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56-4AB7-A88E-655847AEF3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4.7999999999999996E-3</c:v>
                  </c:pt>
                  <c:pt idx="11">
                    <c:v>3.3E-3</c:v>
                  </c:pt>
                  <c:pt idx="12">
                    <c:v>6.9999999999999999E-4</c:v>
                  </c:pt>
                  <c:pt idx="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10069.5</c:v>
                </c:pt>
                <c:pt idx="2">
                  <c:v>11086</c:v>
                </c:pt>
                <c:pt idx="3">
                  <c:v>11852</c:v>
                </c:pt>
                <c:pt idx="4">
                  <c:v>11899.5</c:v>
                </c:pt>
                <c:pt idx="5">
                  <c:v>12611</c:v>
                </c:pt>
                <c:pt idx="6">
                  <c:v>12649.5</c:v>
                </c:pt>
                <c:pt idx="7">
                  <c:v>12804</c:v>
                </c:pt>
                <c:pt idx="8">
                  <c:v>15265.5</c:v>
                </c:pt>
                <c:pt idx="9">
                  <c:v>15265.5</c:v>
                </c:pt>
                <c:pt idx="10">
                  <c:v>15266</c:v>
                </c:pt>
                <c:pt idx="11">
                  <c:v>17010</c:v>
                </c:pt>
                <c:pt idx="12">
                  <c:v>17012</c:v>
                </c:pt>
                <c:pt idx="13">
                  <c:v>17014.5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56-4AB7-A88E-655847AEF3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10069.5</c:v>
                </c:pt>
                <c:pt idx="2">
                  <c:v>11086</c:v>
                </c:pt>
                <c:pt idx="3">
                  <c:v>11852</c:v>
                </c:pt>
                <c:pt idx="4">
                  <c:v>11899.5</c:v>
                </c:pt>
                <c:pt idx="5">
                  <c:v>12611</c:v>
                </c:pt>
                <c:pt idx="6">
                  <c:v>12649.5</c:v>
                </c:pt>
                <c:pt idx="7">
                  <c:v>12804</c:v>
                </c:pt>
                <c:pt idx="8">
                  <c:v>15265.5</c:v>
                </c:pt>
                <c:pt idx="9">
                  <c:v>15265.5</c:v>
                </c:pt>
                <c:pt idx="10">
                  <c:v>15266</c:v>
                </c:pt>
                <c:pt idx="11">
                  <c:v>17010</c:v>
                </c:pt>
                <c:pt idx="12">
                  <c:v>17012</c:v>
                </c:pt>
                <c:pt idx="13">
                  <c:v>17014.5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-2.064358208725094E-2</c:v>
                </c:pt>
                <c:pt idx="1">
                  <c:v>-3.6353049100108017E-3</c:v>
                </c:pt>
                <c:pt idx="2">
                  <c:v>-1.9183463966124595E-3</c:v>
                </c:pt>
                <c:pt idx="3">
                  <c:v>-6.2450456556166836E-4</c:v>
                </c:pt>
                <c:pt idx="4">
                  <c:v>-5.4427285932810016E-4</c:v>
                </c:pt>
                <c:pt idx="5">
                  <c:v>6.5751364562312287E-4</c:v>
                </c:pt>
                <c:pt idx="6">
                  <c:v>7.2254355488611879E-4</c:v>
                </c:pt>
                <c:pt idx="7">
                  <c:v>9.8350773621425081E-4</c:v>
                </c:pt>
                <c:pt idx="8">
                  <c:v>5.141199207665325E-3</c:v>
                </c:pt>
                <c:pt idx="9">
                  <c:v>5.141199207665325E-3</c:v>
                </c:pt>
                <c:pt idx="10">
                  <c:v>5.1420437519414663E-3</c:v>
                </c:pt>
                <c:pt idx="11">
                  <c:v>8.0878141871276038E-3</c:v>
                </c:pt>
                <c:pt idx="12">
                  <c:v>8.0911923642321762E-3</c:v>
                </c:pt>
                <c:pt idx="13">
                  <c:v>8.0954150856128899E-3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56-4AB7-A88E-655847AE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040600"/>
        <c:axId val="1"/>
      </c:scatterChart>
      <c:valAx>
        <c:axId val="73304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04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F293AE-BA6F-F066-EE6A-B90AF563F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6" customFormat="1" ht="20.25" x14ac:dyDescent="0.2">
      <c r="A1" s="41" t="s">
        <v>36</v>
      </c>
    </row>
    <row r="2" spans="1:6" s="16" customFormat="1" ht="12.95" customHeight="1" x14ac:dyDescent="0.2">
      <c r="A2" s="16" t="s">
        <v>25</v>
      </c>
      <c r="B2" s="3" t="s">
        <v>37</v>
      </c>
      <c r="C2" s="17"/>
      <c r="D2" s="17"/>
    </row>
    <row r="3" spans="1:6" s="16" customFormat="1" ht="12.95" customHeight="1" thickBot="1" x14ac:dyDescent="0.25"/>
    <row r="4" spans="1:6" s="16" customFormat="1" ht="12.95" customHeight="1" thickTop="1" thickBot="1" x14ac:dyDescent="0.25">
      <c r="A4" s="18" t="s">
        <v>1</v>
      </c>
      <c r="C4" s="19">
        <v>50544.411599999999</v>
      </c>
      <c r="D4" s="20">
        <v>0.42886999999999997</v>
      </c>
    </row>
    <row r="5" spans="1:6" s="16" customFormat="1" ht="12.95" customHeight="1" thickTop="1" x14ac:dyDescent="0.2">
      <c r="A5" s="21" t="s">
        <v>30</v>
      </c>
      <c r="C5" s="22">
        <v>-9.5</v>
      </c>
      <c r="D5" s="16" t="s">
        <v>31</v>
      </c>
    </row>
    <row r="6" spans="1:6" s="16" customFormat="1" ht="12.95" customHeight="1" x14ac:dyDescent="0.2">
      <c r="A6" s="18" t="s">
        <v>2</v>
      </c>
    </row>
    <row r="7" spans="1:6" s="16" customFormat="1" ht="12.95" customHeight="1" x14ac:dyDescent="0.2">
      <c r="A7" s="16" t="s">
        <v>3</v>
      </c>
      <c r="C7" s="16">
        <f>+C4</f>
        <v>50544.411599999999</v>
      </c>
    </row>
    <row r="8" spans="1:6" s="16" customFormat="1" ht="12.95" customHeight="1" x14ac:dyDescent="0.2">
      <c r="A8" s="16" t="s">
        <v>4</v>
      </c>
      <c r="C8" s="16">
        <f>+D4</f>
        <v>0.42886999999999997</v>
      </c>
    </row>
    <row r="9" spans="1:6" s="16" customFormat="1" ht="12.95" customHeight="1" x14ac:dyDescent="0.2">
      <c r="A9" s="23" t="s">
        <v>35</v>
      </c>
      <c r="B9" s="24">
        <v>22</v>
      </c>
      <c r="C9" s="25" t="str">
        <f>"F"&amp;B9</f>
        <v>F22</v>
      </c>
      <c r="D9" s="26" t="str">
        <f>"G"&amp;B9</f>
        <v>G22</v>
      </c>
    </row>
    <row r="10" spans="1:6" s="16" customFormat="1" ht="12.95" customHeight="1" thickBot="1" x14ac:dyDescent="0.25">
      <c r="C10" s="27" t="s">
        <v>21</v>
      </c>
      <c r="D10" s="27" t="s">
        <v>22</v>
      </c>
    </row>
    <row r="11" spans="1:6" s="16" customFormat="1" ht="12.95" customHeight="1" x14ac:dyDescent="0.2">
      <c r="A11" s="16" t="s">
        <v>17</v>
      </c>
      <c r="C11" s="26">
        <f ca="1">INTERCEPT(INDIRECT($D$9):G992,INDIRECT($C$9):F992)</f>
        <v>-2.064358208725094E-2</v>
      </c>
      <c r="D11" s="17"/>
    </row>
    <row r="12" spans="1:6" s="16" customFormat="1" ht="12.95" customHeight="1" x14ac:dyDescent="0.2">
      <c r="A12" s="16" t="s">
        <v>18</v>
      </c>
      <c r="C12" s="26">
        <f ca="1">SLOPE(INDIRECT($D$9):G992,INDIRECT($C$9):F992)</f>
        <v>1.6890885522856286E-6</v>
      </c>
      <c r="D12" s="17"/>
    </row>
    <row r="13" spans="1:6" s="16" customFormat="1" ht="12.95" customHeight="1" x14ac:dyDescent="0.2">
      <c r="A13" s="16" t="s">
        <v>20</v>
      </c>
      <c r="C13" s="17" t="s">
        <v>15</v>
      </c>
    </row>
    <row r="14" spans="1:6" s="16" customFormat="1" ht="12.95" customHeight="1" x14ac:dyDescent="0.2"/>
    <row r="15" spans="1:6" s="16" customFormat="1" ht="12.95" customHeight="1" x14ac:dyDescent="0.2">
      <c r="A15" s="28" t="s">
        <v>19</v>
      </c>
      <c r="C15" s="29">
        <f ca="1">(C7+C11)+(C8+C12)*INT(MAX(F21:F3533))</f>
        <v>57841.213874570538</v>
      </c>
      <c r="E15" s="30" t="s">
        <v>42</v>
      </c>
      <c r="F15" s="22">
        <v>1</v>
      </c>
    </row>
    <row r="16" spans="1:6" s="16" customFormat="1" ht="12.95" customHeight="1" x14ac:dyDescent="0.2">
      <c r="A16" s="18" t="s">
        <v>5</v>
      </c>
      <c r="C16" s="31">
        <f ca="1">+C8+C12</f>
        <v>0.42887168908855228</v>
      </c>
      <c r="E16" s="30" t="s">
        <v>32</v>
      </c>
      <c r="F16" s="32">
        <f ca="1">NOW()+15018.5+$C$5/24</f>
        <v>60375.786041435182</v>
      </c>
    </row>
    <row r="17" spans="1:17" s="16" customFormat="1" ht="12.95" customHeight="1" thickBot="1" x14ac:dyDescent="0.25">
      <c r="A17" s="30" t="s">
        <v>29</v>
      </c>
      <c r="C17" s="16">
        <f>COUNT(C21:C2191)</f>
        <v>14</v>
      </c>
      <c r="E17" s="30" t="s">
        <v>43</v>
      </c>
      <c r="F17" s="32">
        <f ca="1">ROUND(2*(F16-$C$7)/$C$8,0)/2+F15</f>
        <v>22925</v>
      </c>
    </row>
    <row r="18" spans="1:17" s="16" customFormat="1" ht="12.95" customHeight="1" thickTop="1" thickBot="1" x14ac:dyDescent="0.25">
      <c r="A18" s="18" t="s">
        <v>6</v>
      </c>
      <c r="C18" s="33">
        <f ca="1">+C15</f>
        <v>57841.213874570538</v>
      </c>
      <c r="D18" s="34">
        <f ca="1">+C16</f>
        <v>0.42887168908855228</v>
      </c>
      <c r="E18" s="30" t="s">
        <v>33</v>
      </c>
      <c r="F18" s="26">
        <f ca="1">ROUND(2*(F16-$C$15)/$C$16,0)/2+F15</f>
        <v>5911</v>
      </c>
    </row>
    <row r="19" spans="1:17" s="16" customFormat="1" ht="12.95" customHeight="1" thickTop="1" x14ac:dyDescent="0.2">
      <c r="E19" s="30" t="s">
        <v>34</v>
      </c>
      <c r="F19" s="35">
        <f ca="1">+$C$15+$C$16*F18-15018.5-$C$5/24</f>
        <v>45358.170262106309</v>
      </c>
    </row>
    <row r="20" spans="1:17" s="16" customFormat="1" ht="12.95" customHeight="1" thickBot="1" x14ac:dyDescent="0.25">
      <c r="A20" s="27" t="s">
        <v>7</v>
      </c>
      <c r="B20" s="27" t="s">
        <v>8</v>
      </c>
      <c r="C20" s="27" t="s">
        <v>9</v>
      </c>
      <c r="D20" s="27" t="s">
        <v>14</v>
      </c>
      <c r="E20" s="27" t="s">
        <v>10</v>
      </c>
      <c r="F20" s="27" t="s">
        <v>11</v>
      </c>
      <c r="G20" s="27" t="s">
        <v>12</v>
      </c>
      <c r="H20" s="36" t="s">
        <v>50</v>
      </c>
      <c r="I20" s="36" t="s">
        <v>51</v>
      </c>
      <c r="J20" s="36" t="s">
        <v>52</v>
      </c>
      <c r="K20" s="36" t="s">
        <v>53</v>
      </c>
      <c r="L20" s="36" t="s">
        <v>26</v>
      </c>
      <c r="M20" s="36" t="s">
        <v>27</v>
      </c>
      <c r="N20" s="36" t="s">
        <v>28</v>
      </c>
      <c r="O20" s="36" t="s">
        <v>24</v>
      </c>
      <c r="P20" s="37" t="s">
        <v>23</v>
      </c>
      <c r="Q20" s="27" t="s">
        <v>16</v>
      </c>
    </row>
    <row r="21" spans="1:17" s="16" customFormat="1" ht="12.95" customHeight="1" x14ac:dyDescent="0.2">
      <c r="A21" s="16" t="s">
        <v>13</v>
      </c>
      <c r="C21" s="38">
        <v>50544.411599999999</v>
      </c>
      <c r="D21" s="38" t="s">
        <v>15</v>
      </c>
      <c r="E21" s="16">
        <f t="shared" ref="E21:E31" si="0">+(C21-C$7)/C$8</f>
        <v>0</v>
      </c>
      <c r="F21" s="16">
        <f t="shared" ref="F21:F34" si="1">ROUND(2*E21,0)/2</f>
        <v>0</v>
      </c>
      <c r="G21" s="16">
        <f t="shared" ref="G21:G31" si="2">+C21-(C$7+F21*C$8)</f>
        <v>0</v>
      </c>
      <c r="H21" s="16">
        <f>+G21</f>
        <v>0</v>
      </c>
      <c r="O21" s="16">
        <f t="shared" ref="O21:O31" ca="1" si="3">+C$11+C$12*$F21</f>
        <v>-2.064358208725094E-2</v>
      </c>
      <c r="Q21" s="39">
        <f t="shared" ref="Q21:Q31" si="4">+C21-15018.5</f>
        <v>35525.911599999999</v>
      </c>
    </row>
    <row r="22" spans="1:17" s="16" customFormat="1" ht="12.95" customHeight="1" x14ac:dyDescent="0.2">
      <c r="A22" s="6" t="s">
        <v>38</v>
      </c>
      <c r="B22" s="7" t="s">
        <v>39</v>
      </c>
      <c r="C22" s="6">
        <v>54862.910799999998</v>
      </c>
      <c r="D22" s="6">
        <v>5.9999999999999995E-4</v>
      </c>
      <c r="E22" s="16">
        <f t="shared" si="0"/>
        <v>10069.483060134769</v>
      </c>
      <c r="F22" s="16">
        <f t="shared" si="1"/>
        <v>10069.5</v>
      </c>
      <c r="G22" s="16">
        <f t="shared" si="2"/>
        <v>-7.2650000001885928E-3</v>
      </c>
      <c r="K22" s="16">
        <f>+G22</f>
        <v>-7.2650000001885928E-3</v>
      </c>
      <c r="O22" s="16">
        <f t="shared" ca="1" si="3"/>
        <v>-3.6353049100108017E-3</v>
      </c>
      <c r="Q22" s="39">
        <f t="shared" si="4"/>
        <v>39844.410799999998</v>
      </c>
    </row>
    <row r="23" spans="1:17" s="16" customFormat="1" ht="12.95" customHeight="1" x14ac:dyDescent="0.2">
      <c r="A23" s="6" t="s">
        <v>40</v>
      </c>
      <c r="B23" s="7" t="s">
        <v>41</v>
      </c>
      <c r="C23" s="6">
        <v>55298.858</v>
      </c>
      <c r="D23" s="6">
        <v>5.0000000000000001E-3</v>
      </c>
      <c r="E23" s="16">
        <f t="shared" si="0"/>
        <v>11085.985030428803</v>
      </c>
      <c r="F23" s="16">
        <f t="shared" si="1"/>
        <v>11086</v>
      </c>
      <c r="G23" s="16">
        <f t="shared" si="2"/>
        <v>-6.4199999978882261E-3</v>
      </c>
      <c r="K23" s="16">
        <f>+G23</f>
        <v>-6.4199999978882261E-3</v>
      </c>
      <c r="O23" s="16">
        <f t="shared" ca="1" si="3"/>
        <v>-1.9183463966124595E-3</v>
      </c>
      <c r="Q23" s="39">
        <f t="shared" si="4"/>
        <v>40280.358</v>
      </c>
    </row>
    <row r="24" spans="1:17" s="16" customFormat="1" ht="12.95" customHeight="1" x14ac:dyDescent="0.2">
      <c r="A24" s="40" t="s">
        <v>44</v>
      </c>
      <c r="B24" s="7" t="s">
        <v>41</v>
      </c>
      <c r="C24" s="6">
        <v>55627.383450000001</v>
      </c>
      <c r="D24" s="6">
        <v>5.0000000000000001E-4</v>
      </c>
      <c r="E24" s="16">
        <f t="shared" si="0"/>
        <v>11852.010749178078</v>
      </c>
      <c r="F24" s="16">
        <f t="shared" si="1"/>
        <v>11852</v>
      </c>
      <c r="G24" s="16">
        <f t="shared" si="2"/>
        <v>4.6100000035949051E-3</v>
      </c>
      <c r="K24" s="16">
        <f>+G24</f>
        <v>4.6100000035949051E-3</v>
      </c>
      <c r="O24" s="16">
        <f t="shared" ca="1" si="3"/>
        <v>-6.2450456556166836E-4</v>
      </c>
      <c r="Q24" s="39">
        <f t="shared" si="4"/>
        <v>40608.883450000001</v>
      </c>
    </row>
    <row r="25" spans="1:17" s="16" customFormat="1" ht="12.95" customHeight="1" x14ac:dyDescent="0.2">
      <c r="A25" s="6" t="s">
        <v>45</v>
      </c>
      <c r="B25" s="7" t="s">
        <v>41</v>
      </c>
      <c r="C25" s="6">
        <v>55647.749400000001</v>
      </c>
      <c r="D25" s="6">
        <v>5.9999999999999995E-4</v>
      </c>
      <c r="E25" s="16">
        <f t="shared" si="0"/>
        <v>11899.498216242688</v>
      </c>
      <c r="F25" s="16">
        <f t="shared" si="1"/>
        <v>11899.5</v>
      </c>
      <c r="G25" s="16">
        <f t="shared" si="2"/>
        <v>-7.6499999704537913E-4</v>
      </c>
      <c r="K25" s="16">
        <f>+G25</f>
        <v>-7.6499999704537913E-4</v>
      </c>
      <c r="O25" s="16">
        <f t="shared" ca="1" si="3"/>
        <v>-5.4427285932810016E-4</v>
      </c>
      <c r="Q25" s="39">
        <f t="shared" si="4"/>
        <v>40629.249400000001</v>
      </c>
    </row>
    <row r="26" spans="1:17" x14ac:dyDescent="0.2">
      <c r="A26" s="8" t="s">
        <v>46</v>
      </c>
      <c r="B26" s="9" t="s">
        <v>39</v>
      </c>
      <c r="C26" s="8">
        <v>55952.893300000003</v>
      </c>
      <c r="D26" s="8">
        <v>2.9999999999999997E-4</v>
      </c>
      <c r="E26">
        <f t="shared" si="0"/>
        <v>12611.004966539987</v>
      </c>
      <c r="F26">
        <f t="shared" si="1"/>
        <v>12611</v>
      </c>
      <c r="G26">
        <f t="shared" si="2"/>
        <v>2.1300000007613562E-3</v>
      </c>
      <c r="K26">
        <f>+G26</f>
        <v>2.1300000007613562E-3</v>
      </c>
      <c r="O26">
        <f t="shared" ca="1" si="3"/>
        <v>6.5751364562312287E-4</v>
      </c>
      <c r="Q26" s="1">
        <f t="shared" si="4"/>
        <v>40934.393300000003</v>
      </c>
    </row>
    <row r="27" spans="1:17" x14ac:dyDescent="0.2">
      <c r="A27" s="4" t="s">
        <v>47</v>
      </c>
      <c r="B27" s="5" t="s">
        <v>41</v>
      </c>
      <c r="C27" s="4">
        <v>55969.402699999999</v>
      </c>
      <c r="D27" s="4">
        <v>1E-3</v>
      </c>
      <c r="E27">
        <f t="shared" si="0"/>
        <v>12649.500081609811</v>
      </c>
      <c r="F27">
        <f t="shared" si="1"/>
        <v>12649.5</v>
      </c>
      <c r="G27">
        <f t="shared" si="2"/>
        <v>3.4999997296836227E-5</v>
      </c>
      <c r="J27">
        <f>+G27</f>
        <v>3.4999997296836227E-5</v>
      </c>
      <c r="O27">
        <f t="shared" ca="1" si="3"/>
        <v>7.2254355488611879E-4</v>
      </c>
      <c r="Q27" s="1">
        <f t="shared" si="4"/>
        <v>40950.902699999999</v>
      </c>
    </row>
    <row r="28" spans="1:17" x14ac:dyDescent="0.2">
      <c r="A28" s="4" t="s">
        <v>46</v>
      </c>
      <c r="B28" s="5" t="s">
        <v>39</v>
      </c>
      <c r="C28" s="4">
        <v>56035.667000000001</v>
      </c>
      <c r="D28" s="4">
        <v>5.0000000000000001E-4</v>
      </c>
      <c r="E28">
        <f t="shared" si="0"/>
        <v>12804.009140298931</v>
      </c>
      <c r="F28">
        <f t="shared" si="1"/>
        <v>12804</v>
      </c>
      <c r="G28">
        <f t="shared" si="2"/>
        <v>3.9200000028358772E-3</v>
      </c>
      <c r="K28">
        <f>+G28</f>
        <v>3.9200000028358772E-3</v>
      </c>
      <c r="O28">
        <f t="shared" ca="1" si="3"/>
        <v>9.8350773621425081E-4</v>
      </c>
      <c r="Q28" s="1">
        <f t="shared" si="4"/>
        <v>41017.167000000001</v>
      </c>
    </row>
    <row r="29" spans="1:17" x14ac:dyDescent="0.2">
      <c r="A29" s="4" t="s">
        <v>48</v>
      </c>
      <c r="B29" s="5"/>
      <c r="C29" s="4">
        <v>57091.328999999998</v>
      </c>
      <c r="D29" s="4">
        <v>5.9999999999999995E-4</v>
      </c>
      <c r="E29">
        <f t="shared" si="0"/>
        <v>15265.505631077014</v>
      </c>
      <c r="F29">
        <f t="shared" si="1"/>
        <v>15265.5</v>
      </c>
      <c r="G29">
        <f t="shared" si="2"/>
        <v>2.41499999538064E-3</v>
      </c>
      <c r="J29">
        <f>+G29</f>
        <v>2.41499999538064E-3</v>
      </c>
      <c r="O29">
        <f t="shared" ca="1" si="3"/>
        <v>5.141199207665325E-3</v>
      </c>
      <c r="Q29" s="1">
        <f t="shared" si="4"/>
        <v>42072.828999999998</v>
      </c>
    </row>
    <row r="30" spans="1:17" x14ac:dyDescent="0.2">
      <c r="A30" s="11" t="s">
        <v>49</v>
      </c>
      <c r="B30" s="12" t="s">
        <v>39</v>
      </c>
      <c r="C30" s="13">
        <v>57091.336640000001</v>
      </c>
      <c r="D30" s="13">
        <v>2.9999999999999997E-4</v>
      </c>
      <c r="E30">
        <f t="shared" si="0"/>
        <v>15265.52344533309</v>
      </c>
      <c r="F30">
        <f t="shared" si="1"/>
        <v>15265.5</v>
      </c>
      <c r="G30">
        <f t="shared" si="2"/>
        <v>1.0054999998828862E-2</v>
      </c>
      <c r="K30">
        <f>+G30</f>
        <v>1.0054999998828862E-2</v>
      </c>
      <c r="O30">
        <f t="shared" ca="1" si="3"/>
        <v>5.141199207665325E-3</v>
      </c>
      <c r="Q30" s="1">
        <f t="shared" si="4"/>
        <v>42072.836640000001</v>
      </c>
    </row>
    <row r="31" spans="1:17" x14ac:dyDescent="0.2">
      <c r="A31" s="4" t="s">
        <v>48</v>
      </c>
      <c r="B31" s="5"/>
      <c r="C31" s="4">
        <v>57091.549800000001</v>
      </c>
      <c r="D31" s="4">
        <v>4.7999999999999996E-3</v>
      </c>
      <c r="E31">
        <f t="shared" si="0"/>
        <v>15266.020472404229</v>
      </c>
      <c r="F31">
        <f t="shared" si="1"/>
        <v>15266</v>
      </c>
      <c r="G31">
        <f t="shared" si="2"/>
        <v>8.78000000375323E-3</v>
      </c>
      <c r="J31">
        <f>+G31</f>
        <v>8.78000000375323E-3</v>
      </c>
      <c r="O31">
        <f t="shared" ca="1" si="3"/>
        <v>5.1420437519414663E-3</v>
      </c>
      <c r="Q31" s="1">
        <f t="shared" si="4"/>
        <v>42073.049800000001</v>
      </c>
    </row>
    <row r="32" spans="1:17" x14ac:dyDescent="0.2">
      <c r="A32" s="10" t="s">
        <v>0</v>
      </c>
      <c r="B32" s="14" t="s">
        <v>41</v>
      </c>
      <c r="C32" s="15">
        <v>57839.491300000002</v>
      </c>
      <c r="D32" s="15">
        <v>3.3E-3</v>
      </c>
      <c r="E32">
        <f>+(C32-C$7)/C$8</f>
        <v>17010.002331708914</v>
      </c>
      <c r="F32">
        <f t="shared" si="1"/>
        <v>17010</v>
      </c>
      <c r="G32">
        <f>+C32-(C$7+F32*C$8)</f>
        <v>1.0000000038417056E-3</v>
      </c>
      <c r="K32">
        <f>+G32</f>
        <v>1.0000000038417056E-3</v>
      </c>
      <c r="O32">
        <f ca="1">+C$11+C$12*$F32</f>
        <v>8.0878141871276038E-3</v>
      </c>
      <c r="Q32" s="1">
        <f>+C32-15018.5</f>
        <v>42820.991300000002</v>
      </c>
    </row>
    <row r="33" spans="1:17" x14ac:dyDescent="0.2">
      <c r="A33" s="10" t="s">
        <v>0</v>
      </c>
      <c r="B33" s="14" t="s">
        <v>41</v>
      </c>
      <c r="C33" s="15">
        <v>57840.356099999997</v>
      </c>
      <c r="D33" s="15">
        <v>6.9999999999999999E-4</v>
      </c>
      <c r="E33">
        <f>+(C33-C$7)/C$8</f>
        <v>17012.018793573807</v>
      </c>
      <c r="F33">
        <f t="shared" si="1"/>
        <v>17012</v>
      </c>
      <c r="G33">
        <f>+C33-(C$7+F33*C$8)</f>
        <v>8.060000000114087E-3</v>
      </c>
      <c r="K33">
        <f>+G33</f>
        <v>8.060000000114087E-3</v>
      </c>
      <c r="O33">
        <f ca="1">+C$11+C$12*$F33</f>
        <v>8.0911923642321762E-3</v>
      </c>
      <c r="Q33" s="1">
        <f>+C33-15018.5</f>
        <v>42821.856099999997</v>
      </c>
    </row>
    <row r="34" spans="1:17" x14ac:dyDescent="0.2">
      <c r="A34" s="10" t="s">
        <v>0</v>
      </c>
      <c r="B34" s="14" t="s">
        <v>41</v>
      </c>
      <c r="C34" s="15">
        <v>57841.428999999996</v>
      </c>
      <c r="D34" s="15">
        <v>5.9999999999999995E-4</v>
      </c>
      <c r="E34">
        <f>+(C34-C$7)/C$8</f>
        <v>17014.520484062763</v>
      </c>
      <c r="F34">
        <f t="shared" si="1"/>
        <v>17014.5</v>
      </c>
      <c r="G34">
        <f>+C34-(C$7+F34*C$8)</f>
        <v>8.7849999981699511E-3</v>
      </c>
      <c r="K34">
        <f>+G34</f>
        <v>8.7849999981699511E-3</v>
      </c>
      <c r="O34">
        <f ca="1">+C$11+C$12*$F34</f>
        <v>8.0954150856128899E-3</v>
      </c>
      <c r="Q34" s="1">
        <f>+C34-15018.5</f>
        <v>42822.928999999996</v>
      </c>
    </row>
    <row r="35" spans="1:17" x14ac:dyDescent="0.2">
      <c r="C35" s="2"/>
      <c r="D35" s="2"/>
    </row>
    <row r="36" spans="1:17" x14ac:dyDescent="0.2">
      <c r="C36" s="2"/>
      <c r="D36" s="2"/>
    </row>
    <row r="37" spans="1:17" x14ac:dyDescent="0.2">
      <c r="C37" s="2"/>
      <c r="D37" s="2"/>
    </row>
    <row r="38" spans="1:17" x14ac:dyDescent="0.2">
      <c r="C38" s="2"/>
      <c r="D38" s="2"/>
    </row>
    <row r="39" spans="1:17" x14ac:dyDescent="0.2">
      <c r="C39" s="2"/>
      <c r="D39" s="2"/>
    </row>
    <row r="40" spans="1:17" x14ac:dyDescent="0.2">
      <c r="C40" s="2"/>
      <c r="D40" s="2"/>
    </row>
    <row r="41" spans="1:17" x14ac:dyDescent="0.2">
      <c r="C41" s="2"/>
      <c r="D41" s="2"/>
    </row>
    <row r="42" spans="1:17" x14ac:dyDescent="0.2">
      <c r="C42" s="2"/>
      <c r="D42" s="2"/>
    </row>
    <row r="43" spans="1:17" x14ac:dyDescent="0.2">
      <c r="C43" s="2"/>
      <c r="D43" s="2"/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2903" r:id="rId1" display="http://vsolj.cetus-net.org/bulletin.html"/>
    <hyperlink ref="H62896" r:id="rId2" display="https://www.aavso.org/ejaavso"/>
    <hyperlink ref="I62903" r:id="rId3" display="http://vsolj.cetus-net.org/bulletin.html"/>
    <hyperlink ref="AQ56554" r:id="rId4" display="http://cdsbib.u-strasbg.fr/cgi-bin/cdsbib?1990RMxAA..21..381G"/>
    <hyperlink ref="H62900" r:id="rId5" display="https://www.aavso.org/ejaavso"/>
    <hyperlink ref="AP3918" r:id="rId6" display="http://cdsbib.u-strasbg.fr/cgi-bin/cdsbib?1990RMxAA..21..381G"/>
    <hyperlink ref="AP3921" r:id="rId7" display="http://cdsbib.u-strasbg.fr/cgi-bin/cdsbib?1990RMxAA..21..381G"/>
    <hyperlink ref="AP3919" r:id="rId8" display="http://cdsbib.u-strasbg.fr/cgi-bin/cdsbib?1990RMxAA..21..381G"/>
    <hyperlink ref="AP3903" r:id="rId9" display="http://cdsbib.u-strasbg.fr/cgi-bin/cdsbib?1990RMxAA..21..381G"/>
    <hyperlink ref="AQ4132" r:id="rId10" display="http://cdsbib.u-strasbg.fr/cgi-bin/cdsbib?1990RMxAA..21..381G"/>
    <hyperlink ref="AQ4136" r:id="rId11" display="http://cdsbib.u-strasbg.fr/cgi-bin/cdsbib?1990RMxAA..21..381G"/>
    <hyperlink ref="AQ63816" r:id="rId12" display="http://cdsbib.u-strasbg.fr/cgi-bin/cdsbib?1990RMxAA..21..381G"/>
    <hyperlink ref="I1024" r:id="rId13" display="http://vsolj.cetus-net.org/bulletin.html"/>
    <hyperlink ref="H1024" r:id="rId14" display="http://vsolj.cetus-net.org/bulletin.html"/>
    <hyperlink ref="AQ64477" r:id="rId15" display="http://cdsbib.u-strasbg.fr/cgi-bin/cdsbib?1990RMxAA..21..381G"/>
    <hyperlink ref="AQ64476" r:id="rId16" display="http://cdsbib.u-strasbg.fr/cgi-bin/cdsbib?1990RMxAA..21..381G"/>
    <hyperlink ref="AP2194" r:id="rId17" display="http://cdsbib.u-strasbg.fr/cgi-bin/cdsbib?1990RMxAA..21..381G"/>
    <hyperlink ref="AP2212" r:id="rId18" display="http://cdsbib.u-strasbg.fr/cgi-bin/cdsbib?1990RMxAA..21..381G"/>
    <hyperlink ref="AP2213" r:id="rId19" display="http://cdsbib.u-strasbg.fr/cgi-bin/cdsbib?1990RMxAA..21..381G"/>
    <hyperlink ref="AP220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2024-03-06T05:51:54Z</dcterms:modified>
</cp:coreProperties>
</file>