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F3EE6EF-10C6-4CA2-A078-FAA0C10D4F2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5" i="1" l="1"/>
  <c r="F11" i="1"/>
  <c r="Q24" i="1"/>
  <c r="G11" i="1"/>
  <c r="C7" i="1"/>
  <c r="E25" i="1"/>
  <c r="F25" i="1"/>
  <c r="C8" i="1"/>
  <c r="E22" i="1"/>
  <c r="F22" i="1"/>
  <c r="G22" i="1"/>
  <c r="I22" i="1"/>
  <c r="E23" i="1"/>
  <c r="F23" i="1"/>
  <c r="G23" i="1"/>
  <c r="I23" i="1"/>
  <c r="E14" i="1"/>
  <c r="E15" i="1" s="1"/>
  <c r="C17" i="1"/>
  <c r="Q22" i="1"/>
  <c r="Q23" i="1"/>
  <c r="R22" i="1"/>
  <c r="Q21" i="1"/>
  <c r="E21" i="1"/>
  <c r="F21" i="1"/>
  <c r="G21" i="1"/>
  <c r="G25" i="1"/>
  <c r="I25" i="1"/>
  <c r="E24" i="1"/>
  <c r="F24" i="1"/>
  <c r="G24" i="1"/>
  <c r="I24" i="1"/>
  <c r="H21" i="1"/>
  <c r="C12" i="1"/>
  <c r="C11" i="1"/>
  <c r="O23" i="1" l="1"/>
  <c r="O21" i="1"/>
  <c r="O25" i="1"/>
  <c r="C15" i="1"/>
  <c r="E16" i="1" s="1"/>
  <c r="O22" i="1"/>
  <c r="O24" i="1"/>
  <c r="C16" i="1"/>
  <c r="D18" i="1" s="1"/>
  <c r="C18" i="1" l="1"/>
  <c r="E17" i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<sst xmlns="http://schemas.openxmlformats.org/spreadsheetml/2006/main" count="52" uniqueCount="48">
  <si>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</si>
  <si>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</si>
  <si>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</si>
  <si>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</si>
  <si>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</si>
  <si>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</si>
  <si>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</si>
  <si>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</si>
  <si>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</si>
  <si>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</si>
  <si>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</si>
  <si>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</si>
  <si>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</si>
  <si>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</si>
  <si>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</si>
  <si>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</si>
  <si>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</si>
  <si>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</si>
  <si>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</si>
  <si>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</si>
  <si>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</si>
  <si>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</si>
  <si>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</si>
  <si>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</si>
  <si>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</si>
  <si>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</si>
  <si>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</si>
  <si>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</si>
  <si>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</si>
  <si>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</si>
  <si>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</si>
  <si>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</si>
  <si>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</si>
  <si>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</si>
  <si>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</si>
  <si>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</si>
  <si>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</si>
  <si>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</si>
  <si>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CP Sge / GSC 1622-0128</t>
  </si>
  <si>
    <t>EA</t>
  </si>
  <si>
    <t>IBVS 5731</t>
  </si>
  <si>
    <t>IBVS 5761</t>
  </si>
  <si>
    <t>I</t>
  </si>
  <si>
    <t>Add cycle</t>
  </si>
  <si>
    <t>Old Cycle</t>
  </si>
  <si>
    <t>IBVS 6033</t>
  </si>
  <si>
    <t>IBVS 6118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</si>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</sst>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CP Sge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1.1000000000000001E-3</c:v>
                  </c:pt>
                  <c:pt idx="2">
                    <c:v>2.8999999999999998E-3</c:v>
                  </c:pt>
                  <c:pt idx="3">
                    <c:v>2.2000000000000001E-3</c:v>
                  </c:pt>
                  <c:pt idx="4">
                    <c:v>1.67E-2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1.1000000000000001E-3</c:v>
                  </c:pt>
                  <c:pt idx="2">
                    <c:v>2.8999999999999998E-3</c:v>
                  </c:pt>
                  <c:pt idx="3">
                    <c:v>2.2000000000000001E-3</c:v>
                  </c:pt>
                  <c:pt idx="4">
                    <c:v>1.67E-2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7513</c:v>
                </c:pt>
                <c:pt idx="2">
                  <c:v>7523</c:v>
                </c:pt>
                <c:pt idx="3">
                  <c:v>8057</c:v>
                </c:pt>
                <c:pt idx="4">
                  <c:v>8255.5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DE-471A-B65C-C7A1AAB865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1.1000000000000001E-3</c:v>
                  </c:pt>
                  <c:pt idx="2">
                    <c:v>2.8999999999999998E-3</c:v>
                  </c:pt>
                  <c:pt idx="3">
                    <c:v>2.2000000000000001E-3</c:v>
                  </c:pt>
                  <c:pt idx="4">
                    <c:v>1.67E-2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1.1000000000000001E-3</c:v>
                  </c:pt>
                  <c:pt idx="2">
                    <c:v>2.8999999999999998E-3</c:v>
                  </c:pt>
                  <c:pt idx="3">
                    <c:v>2.2000000000000001E-3</c:v>
                  </c:pt>
                  <c:pt idx="4">
                    <c:v>1.67E-2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7513</c:v>
                </c:pt>
                <c:pt idx="2">
                  <c:v>7523</c:v>
                </c:pt>
                <c:pt idx="3">
                  <c:v>8057</c:v>
                </c:pt>
                <c:pt idx="4">
                  <c:v>8255.5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6.4185000002908055E-2</c:v>
                </c:pt>
                <c:pt idx="2">
                  <c:v>6.7734999996901024E-2</c:v>
                </c:pt>
                <c:pt idx="3">
                  <c:v>7.316500000160886E-2</c:v>
                </c:pt>
                <c:pt idx="4">
                  <c:v>7.0247499999823049E-2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DE-471A-B65C-C7A1AAB865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1.1000000000000001E-3</c:v>
                  </c:pt>
                  <c:pt idx="2">
                    <c:v>2.8999999999999998E-3</c:v>
                  </c:pt>
                  <c:pt idx="3">
                    <c:v>2.2000000000000001E-3</c:v>
                  </c:pt>
                  <c:pt idx="4">
                    <c:v>1.67E-2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1.1000000000000001E-3</c:v>
                  </c:pt>
                  <c:pt idx="2">
                    <c:v>2.8999999999999998E-3</c:v>
                  </c:pt>
                  <c:pt idx="3">
                    <c:v>2.2000000000000001E-3</c:v>
                  </c:pt>
                  <c:pt idx="4">
                    <c:v>1.67E-2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7513</c:v>
                </c:pt>
                <c:pt idx="2">
                  <c:v>7523</c:v>
                </c:pt>
                <c:pt idx="3">
                  <c:v>8057</c:v>
                </c:pt>
                <c:pt idx="4">
                  <c:v>8255.5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DE-471A-B65C-C7A1AAB865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1.1000000000000001E-3</c:v>
                  </c:pt>
                  <c:pt idx="2">
                    <c:v>2.8999999999999998E-3</c:v>
                  </c:pt>
                  <c:pt idx="3">
                    <c:v>2.2000000000000001E-3</c:v>
                  </c:pt>
                  <c:pt idx="4">
                    <c:v>1.67E-2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1.1000000000000001E-3</c:v>
                  </c:pt>
                  <c:pt idx="2">
                    <c:v>2.8999999999999998E-3</c:v>
                  </c:pt>
                  <c:pt idx="3">
                    <c:v>2.2000000000000001E-3</c:v>
                  </c:pt>
                  <c:pt idx="4">
                    <c:v>1.67E-2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7513</c:v>
                </c:pt>
                <c:pt idx="2">
                  <c:v>7523</c:v>
                </c:pt>
                <c:pt idx="3">
                  <c:v>8057</c:v>
                </c:pt>
                <c:pt idx="4">
                  <c:v>8255.5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DE-471A-B65C-C7A1AAB865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1.1000000000000001E-3</c:v>
                  </c:pt>
                  <c:pt idx="2">
                    <c:v>2.8999999999999998E-3</c:v>
                  </c:pt>
                  <c:pt idx="3">
                    <c:v>2.2000000000000001E-3</c:v>
                  </c:pt>
                  <c:pt idx="4">
                    <c:v>1.67E-2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1.1000000000000001E-3</c:v>
                  </c:pt>
                  <c:pt idx="2">
                    <c:v>2.8999999999999998E-3</c:v>
                  </c:pt>
                  <c:pt idx="3">
                    <c:v>2.2000000000000001E-3</c:v>
                  </c:pt>
                  <c:pt idx="4">
                    <c:v>1.67E-2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7513</c:v>
                </c:pt>
                <c:pt idx="2">
                  <c:v>7523</c:v>
                </c:pt>
                <c:pt idx="3">
                  <c:v>8057</c:v>
                </c:pt>
                <c:pt idx="4">
                  <c:v>8255.5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DE-471A-B65C-C7A1AAB865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1.1000000000000001E-3</c:v>
                  </c:pt>
                  <c:pt idx="2">
                    <c:v>2.8999999999999998E-3</c:v>
                  </c:pt>
                  <c:pt idx="3">
                    <c:v>2.2000000000000001E-3</c:v>
                  </c:pt>
                  <c:pt idx="4">
                    <c:v>1.67E-2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1.1000000000000001E-3</c:v>
                  </c:pt>
                  <c:pt idx="2">
                    <c:v>2.8999999999999998E-3</c:v>
                  </c:pt>
                  <c:pt idx="3">
                    <c:v>2.2000000000000001E-3</c:v>
                  </c:pt>
                  <c:pt idx="4">
                    <c:v>1.67E-2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7513</c:v>
                </c:pt>
                <c:pt idx="2">
                  <c:v>7523</c:v>
                </c:pt>
                <c:pt idx="3">
                  <c:v>8057</c:v>
                </c:pt>
                <c:pt idx="4">
                  <c:v>8255.5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DE-471A-B65C-C7A1AAB865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1.1000000000000001E-3</c:v>
                  </c:pt>
                  <c:pt idx="2">
                    <c:v>2.8999999999999998E-3</c:v>
                  </c:pt>
                  <c:pt idx="3">
                    <c:v>2.2000000000000001E-3</c:v>
                  </c:pt>
                  <c:pt idx="4">
                    <c:v>1.67E-2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1.1000000000000001E-3</c:v>
                  </c:pt>
                  <c:pt idx="2">
                    <c:v>2.8999999999999998E-3</c:v>
                  </c:pt>
                  <c:pt idx="3">
                    <c:v>2.2000000000000001E-3</c:v>
                  </c:pt>
                  <c:pt idx="4">
                    <c:v>1.67E-2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7513</c:v>
                </c:pt>
                <c:pt idx="2">
                  <c:v>7523</c:v>
                </c:pt>
                <c:pt idx="3">
                  <c:v>8057</c:v>
                </c:pt>
                <c:pt idx="4">
                  <c:v>8255.5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DE-471A-B65C-C7A1AAB865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7513</c:v>
                </c:pt>
                <c:pt idx="2">
                  <c:v>7523</c:v>
                </c:pt>
                <c:pt idx="3">
                  <c:v>8057</c:v>
                </c:pt>
                <c:pt idx="4">
                  <c:v>8255.5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4.4981884911789172E-5</c:v>
                </c:pt>
                <c:pt idx="1">
                  <c:v>6.5977429306721846E-2</c:v>
                </c:pt>
                <c:pt idx="2">
                  <c:v>6.6065187123069247E-2</c:v>
                </c:pt>
                <c:pt idx="3">
                  <c:v>7.0751454516020995E-2</c:v>
                </c:pt>
                <c:pt idx="4">
                  <c:v>7.2493447170517117E-2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DE-471A-B65C-C7A1AAB86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714880"/>
        <c:axId val="1"/>
      </c:scatterChart>
      <c:valAx>
        <c:axId val="734714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714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57894736842105"/>
          <c:y val="0.92375366568914952"/>
          <c:w val="0.673684210526315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38101</xdr:rowOff>
    </xdr:from>
    <xdr:to>
      <xdr:col>17</xdr:col>
      <xdr:colOff>600075</xdr:colOff>
      <xdr:row>18</xdr:row>
      <xdr:rowOff>114301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2884B1B-7086-58DB-2C7D-73BC4AEC4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4" customFormat="1" ht="20.25" x14ac:dyDescent="0.2">
      <c r="A1" s="36" t="s">
        <v>38</v>
      </c>
    </row>
    <row r="2" spans="1:7" s="4" customFormat="1" ht="12.95" customHeight="1" x14ac:dyDescent="0.2">
      <c r="A2" s="4" t="s">
        <v>25</v>
      </c>
      <c r="B2" s="4" t="s">
        <v>39</v>
      </c>
      <c r="C2" s="5"/>
      <c r="D2" s="5"/>
    </row>
    <row r="3" spans="1:7" s="4" customFormat="1" ht="12.95" customHeight="1" thickBot="1" x14ac:dyDescent="0.25"/>
    <row r="4" spans="1:7" s="4" customFormat="1" ht="12.95" customHeight="1" thickTop="1" thickBot="1" x14ac:dyDescent="0.25">
      <c r="A4" s="6" t="s">
        <v>0</v>
      </c>
      <c r="C4" s="7">
        <v>27592.451000000001</v>
      </c>
      <c r="D4" s="8">
        <v>3.501655</v>
      </c>
    </row>
    <row r="5" spans="1:7" s="4" customFormat="1" ht="12.95" customHeight="1" x14ac:dyDescent="0.2"/>
    <row r="6" spans="1:7" s="4" customFormat="1" ht="12.95" customHeight="1" x14ac:dyDescent="0.2">
      <c r="A6" s="6" t="s">
        <v>1</v>
      </c>
    </row>
    <row r="7" spans="1:7" s="4" customFormat="1" ht="12.95" customHeight="1" x14ac:dyDescent="0.2">
      <c r="A7" s="4" t="s">
        <v>2</v>
      </c>
      <c r="C7" s="4">
        <f>+C4</f>
        <v>27592.451000000001</v>
      </c>
    </row>
    <row r="8" spans="1:7" s="4" customFormat="1" ht="12.95" customHeight="1" x14ac:dyDescent="0.2">
      <c r="A8" s="4" t="s">
        <v>3</v>
      </c>
      <c r="C8" s="4">
        <f>+D4</f>
        <v>3.501655</v>
      </c>
    </row>
    <row r="9" spans="1:7" s="4" customFormat="1" ht="12.95" customHeight="1" x14ac:dyDescent="0.2">
      <c r="A9" s="9" t="s">
        <v>31</v>
      </c>
      <c r="C9" s="10">
        <v>-9.5</v>
      </c>
      <c r="D9" s="4" t="s">
        <v>32</v>
      </c>
    </row>
    <row r="10" spans="1:7" s="4" customFormat="1" ht="12.95" customHeight="1" thickBot="1" x14ac:dyDescent="0.25">
      <c r="C10" s="11" t="s">
        <v>21</v>
      </c>
      <c r="D10" s="11" t="s">
        <v>22</v>
      </c>
    </row>
    <row r="11" spans="1:7" s="4" customFormat="1" ht="12.95" customHeight="1" x14ac:dyDescent="0.2">
      <c r="A11" s="4" t="s">
        <v>16</v>
      </c>
      <c r="C11" s="12">
        <f ca="1">INTERCEPT(INDIRECT($G$11):G991,INDIRECT($F$11):F991)</f>
        <v>4.4981884911789172E-5</v>
      </c>
      <c r="D11" s="5"/>
      <c r="F11" s="13" t="str">
        <f>"F"&amp;E19</f>
        <v>F21</v>
      </c>
      <c r="G11" s="12" t="str">
        <f>"G"&amp;E19</f>
        <v>G21</v>
      </c>
    </row>
    <row r="12" spans="1:7" s="4" customFormat="1" ht="12.95" customHeight="1" x14ac:dyDescent="0.2">
      <c r="A12" s="4" t="s">
        <v>17</v>
      </c>
      <c r="C12" s="12">
        <f ca="1">SLOPE(INDIRECT($G$11):G991,INDIRECT($F$11):F991)</f>
        <v>8.7757816347411216E-6</v>
      </c>
      <c r="D12" s="5"/>
    </row>
    <row r="13" spans="1:7" s="4" customFormat="1" ht="12.95" customHeight="1" x14ac:dyDescent="0.2">
      <c r="A13" s="4" t="s">
        <v>20</v>
      </c>
      <c r="C13" s="5" t="s">
        <v>14</v>
      </c>
      <c r="D13" s="14" t="s">
        <v>43</v>
      </c>
      <c r="E13" s="10">
        <v>1</v>
      </c>
    </row>
    <row r="14" spans="1:7" s="4" customFormat="1" ht="12.95" customHeight="1" x14ac:dyDescent="0.2">
      <c r="D14" s="14" t="s">
        <v>33</v>
      </c>
      <c r="E14" s="15">
        <f ca="1">NOW()+15018.5+$C$9/24</f>
        <v>60375.789395717591</v>
      </c>
    </row>
    <row r="15" spans="1:7" s="4" customFormat="1" ht="12.95" customHeight="1" x14ac:dyDescent="0.2">
      <c r="A15" s="16" t="s">
        <v>18</v>
      </c>
      <c r="C15" s="17">
        <f ca="1">(C7+C11)+(C8+C12)*INT(MAX(F21:F3532))</f>
        <v>56498.685514059282</v>
      </c>
      <c r="D15" s="14" t="s">
        <v>44</v>
      </c>
      <c r="E15" s="15">
        <f ca="1">ROUND(2*(E14-$C$7)/$C$8,0)/2+E13</f>
        <v>9363</v>
      </c>
    </row>
    <row r="16" spans="1:7" s="4" customFormat="1" ht="12.95" customHeight="1" x14ac:dyDescent="0.2">
      <c r="A16" s="6" t="s">
        <v>4</v>
      </c>
      <c r="C16" s="18">
        <f ca="1">+C8+C12</f>
        <v>3.5016637757816347</v>
      </c>
      <c r="D16" s="14" t="s">
        <v>34</v>
      </c>
      <c r="E16" s="12">
        <f ca="1">ROUND(2*(E14-$C$15)/$C$16,0)/2+E13</f>
        <v>1108</v>
      </c>
    </row>
    <row r="17" spans="1:18" s="4" customFormat="1" ht="12.95" customHeight="1" thickBot="1" x14ac:dyDescent="0.25">
      <c r="A17" s="14" t="s">
        <v>30</v>
      </c>
      <c r="C17" s="4">
        <f>COUNT(C21:C2190)</f>
        <v>5</v>
      </c>
      <c r="D17" s="14" t="s">
        <v>35</v>
      </c>
      <c r="E17" s="19">
        <f ca="1">+$C$15+$C$16*E16-15018.5-$C$9/24</f>
        <v>45360.42481095867</v>
      </c>
    </row>
    <row r="18" spans="1:18" s="4" customFormat="1" ht="12.95" customHeight="1" thickTop="1" thickBot="1" x14ac:dyDescent="0.25">
      <c r="A18" s="6" t="s">
        <v>5</v>
      </c>
      <c r="C18" s="20">
        <f ca="1">+C15</f>
        <v>56498.685514059282</v>
      </c>
      <c r="D18" s="21">
        <f ca="1">+C16</f>
        <v>3.5016637757816347</v>
      </c>
      <c r="E18" s="22" t="s">
        <v>36</v>
      </c>
    </row>
    <row r="19" spans="1:18" s="4" customFormat="1" ht="12.95" customHeight="1" thickTop="1" x14ac:dyDescent="0.2">
      <c r="A19" s="23" t="s">
        <v>37</v>
      </c>
      <c r="E19" s="24">
        <v>21</v>
      </c>
    </row>
    <row r="20" spans="1:18" s="4" customFormat="1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13</v>
      </c>
      <c r="E20" s="11" t="s">
        <v>9</v>
      </c>
      <c r="F20" s="11" t="s">
        <v>10</v>
      </c>
      <c r="G20" s="11" t="s">
        <v>11</v>
      </c>
      <c r="H20" s="25" t="s">
        <v>12</v>
      </c>
      <c r="I20" s="25" t="s">
        <v>47</v>
      </c>
      <c r="J20" s="25" t="s">
        <v>19</v>
      </c>
      <c r="K20" s="25" t="s">
        <v>26</v>
      </c>
      <c r="L20" s="25" t="s">
        <v>27</v>
      </c>
      <c r="M20" s="25" t="s">
        <v>28</v>
      </c>
      <c r="N20" s="25" t="s">
        <v>29</v>
      </c>
      <c r="O20" s="25" t="s">
        <v>24</v>
      </c>
      <c r="P20" s="26" t="s">
        <v>23</v>
      </c>
      <c r="Q20" s="11" t="s">
        <v>15</v>
      </c>
    </row>
    <row r="21" spans="1:18" s="4" customFormat="1" ht="12.95" customHeight="1" x14ac:dyDescent="0.2">
      <c r="A21" s="4" t="s">
        <v>12</v>
      </c>
      <c r="C21" s="27">
        <v>27592.451000000001</v>
      </c>
      <c r="D21" s="27" t="s">
        <v>14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4.4981884911789172E-5</v>
      </c>
      <c r="Q21" s="28">
        <f>+C21-15018.5</f>
        <v>12573.951000000001</v>
      </c>
    </row>
    <row r="22" spans="1:18" s="4" customFormat="1" ht="12.95" customHeight="1" x14ac:dyDescent="0.2">
      <c r="A22" s="2" t="s">
        <v>40</v>
      </c>
      <c r="B22" s="3"/>
      <c r="C22" s="2">
        <v>53900.449200000003</v>
      </c>
      <c r="D22" s="2">
        <v>1.1000000000000001E-3</v>
      </c>
      <c r="E22" s="4">
        <f>+(C22-C$7)/C$8</f>
        <v>7513.0183299040027</v>
      </c>
      <c r="F22" s="4">
        <f>ROUND(2*E22,0)/2</f>
        <v>7513</v>
      </c>
      <c r="G22" s="4">
        <f>+C22-(C$7+F22*C$8)</f>
        <v>6.4185000002908055E-2</v>
      </c>
      <c r="I22" s="4">
        <f>+G22</f>
        <v>6.4185000002908055E-2</v>
      </c>
      <c r="O22" s="4">
        <f ca="1">+C$11+C$12*$F22</f>
        <v>6.5977429306721846E-2</v>
      </c>
      <c r="Q22" s="28">
        <f>+C22-15018.5</f>
        <v>38881.949200000003</v>
      </c>
      <c r="R22" s="4" t="str">
        <f>IF(ABS(C22-C21)&lt;0.00001,1,"")</f>
        <v/>
      </c>
    </row>
    <row r="23" spans="1:18" s="4" customFormat="1" ht="12.95" customHeight="1" x14ac:dyDescent="0.2">
      <c r="A23" s="2" t="s">
        <v>41</v>
      </c>
      <c r="B23" s="3" t="s">
        <v>42</v>
      </c>
      <c r="C23" s="2">
        <v>53935.469299999997</v>
      </c>
      <c r="D23" s="2">
        <v>2.8999999999999998E-3</v>
      </c>
      <c r="E23" s="4">
        <f>+(C23-C$7)/C$8</f>
        <v>7523.0193437103298</v>
      </c>
      <c r="F23" s="4">
        <f>ROUND(2*E23,0)/2</f>
        <v>7523</v>
      </c>
      <c r="G23" s="4">
        <f>+C23-(C$7+F23*C$8)</f>
        <v>6.7734999996901024E-2</v>
      </c>
      <c r="I23" s="4">
        <f>+G23</f>
        <v>6.7734999996901024E-2</v>
      </c>
      <c r="O23" s="4">
        <f ca="1">+C$11+C$12*$F23</f>
        <v>6.6065187123069247E-2</v>
      </c>
      <c r="Q23" s="28">
        <f>+C23-15018.5</f>
        <v>38916.969299999997</v>
      </c>
    </row>
    <row r="24" spans="1:18" s="4" customFormat="1" ht="12.95" customHeight="1" x14ac:dyDescent="0.2">
      <c r="A24" s="29" t="s">
        <v>45</v>
      </c>
      <c r="B24" s="30" t="s">
        <v>42</v>
      </c>
      <c r="C24" s="31">
        <v>55805.358500000002</v>
      </c>
      <c r="D24" s="31">
        <v>2.2000000000000001E-3</v>
      </c>
      <c r="E24" s="4">
        <f>+(C24-C$7)/C$8</f>
        <v>8057.0208944056458</v>
      </c>
      <c r="F24" s="4">
        <f>ROUND(2*E24,0)/2</f>
        <v>8057</v>
      </c>
      <c r="G24" s="4">
        <f>+C24-(C$7+F24*C$8)</f>
        <v>7.316500000160886E-2</v>
      </c>
      <c r="I24" s="4">
        <f>+G24</f>
        <v>7.316500000160886E-2</v>
      </c>
      <c r="O24" s="4">
        <f ca="1">+C$11+C$12*$F24</f>
        <v>7.0751454516020995E-2</v>
      </c>
      <c r="Q24" s="28">
        <f>+C24-15018.5</f>
        <v>40786.858500000002</v>
      </c>
    </row>
    <row r="25" spans="1:18" s="4" customFormat="1" ht="12.95" customHeight="1" x14ac:dyDescent="0.2">
      <c r="A25" s="32" t="s">
        <v>46</v>
      </c>
      <c r="B25" s="33" t="s">
        <v>42</v>
      </c>
      <c r="C25" s="34">
        <v>56500.434099999999</v>
      </c>
      <c r="D25" s="35">
        <v>1.67E-2</v>
      </c>
      <c r="E25" s="4">
        <f>+(C25-C$7)/C$8</f>
        <v>8255.5200612281897</v>
      </c>
      <c r="F25" s="4">
        <f>ROUND(2*E25,0)/2</f>
        <v>8255.5</v>
      </c>
      <c r="G25" s="4">
        <f>+C25-(C$7+F25*C$8)</f>
        <v>7.0247499999823049E-2</v>
      </c>
      <c r="I25" s="4">
        <f>+G25</f>
        <v>7.0247499999823049E-2</v>
      </c>
      <c r="O25" s="4">
        <f ca="1">+C$11+C$12*$F25</f>
        <v>7.2493447170517117E-2</v>
      </c>
      <c r="Q25" s="28">
        <f>+C25-15018.5</f>
        <v>41481.934099999999</v>
      </c>
    </row>
    <row r="26" spans="1:18" s="4" customFormat="1" ht="12.95" customHeight="1" x14ac:dyDescent="0.2">
      <c r="C26" s="27"/>
      <c r="D26" s="27"/>
      <c r="Q26" s="28"/>
    </row>
    <row r="27" spans="1:18" s="4" customFormat="1" ht="12.95" customHeight="1" x14ac:dyDescent="0.2">
      <c r="C27" s="27"/>
      <c r="D27" s="27"/>
      <c r="Q27" s="28"/>
    </row>
    <row r="28" spans="1:18" s="4" customFormat="1" ht="12.95" customHeight="1" x14ac:dyDescent="0.2">
      <c r="C28" s="27"/>
      <c r="D28" s="27"/>
      <c r="Q28" s="28"/>
    </row>
    <row r="29" spans="1:18" s="4" customFormat="1" ht="12.95" customHeight="1" x14ac:dyDescent="0.2">
      <c r="C29" s="27"/>
      <c r="D29" s="27"/>
      <c r="Q29" s="28"/>
    </row>
    <row r="30" spans="1:18" s="4" customFormat="1" ht="12.95" customHeight="1" x14ac:dyDescent="0.2">
      <c r="C30" s="27"/>
      <c r="D30" s="27"/>
      <c r="Q30" s="28"/>
    </row>
    <row r="31" spans="1:18" s="4" customFormat="1" ht="12.95" customHeight="1" x14ac:dyDescent="0.2">
      <c r="C31" s="27"/>
      <c r="D31" s="27"/>
      <c r="Q31" s="28"/>
    </row>
    <row r="32" spans="1:18" s="4" customFormat="1" ht="12.95" customHeight="1" x14ac:dyDescent="0.2">
      <c r="C32" s="27"/>
      <c r="D32" s="27"/>
      <c r="Q32" s="28"/>
    </row>
    <row r="33" spans="3:4" s="4" customFormat="1" ht="12.95" customHeight="1" x14ac:dyDescent="0.2">
      <c r="C33" s="27"/>
      <c r="D33" s="27"/>
    </row>
    <row r="34" spans="3:4" s="4" customFormat="1" ht="12.95" customHeight="1" x14ac:dyDescent="0.2">
      <c r="C34" s="27"/>
      <c r="D34" s="27"/>
    </row>
    <row r="35" spans="3:4" s="4" customFormat="1" ht="12.95" customHeight="1" x14ac:dyDescent="0.2">
      <c r="C35" s="27"/>
      <c r="D35" s="27"/>
    </row>
    <row r="36" spans="3:4" s="4" customFormat="1" ht="12.95" customHeight="1" x14ac:dyDescent="0.2">
      <c r="C36" s="27"/>
      <c r="D36" s="27"/>
    </row>
    <row r="37" spans="3:4" s="4" customFormat="1" ht="12.95" customHeight="1" x14ac:dyDescent="0.2">
      <c r="C37" s="27"/>
      <c r="D37" s="27"/>
    </row>
    <row r="38" spans="3:4" s="4" customFormat="1" ht="12.95" customHeight="1" x14ac:dyDescent="0.2">
      <c r="C38" s="27"/>
      <c r="D38" s="27"/>
    </row>
    <row r="39" spans="3:4" s="4" customFormat="1" ht="12.95" customHeight="1" x14ac:dyDescent="0.2">
      <c r="C39" s="27"/>
      <c r="D39" s="27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2024-03-06T05:56:43Z</dcterms:modified>
</cp:coreProperties>
</file>