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DE5D0E7-8397-4610-87C3-49FCADE1C76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K47" i="1"/>
  <c r="E48" i="1"/>
  <c r="F48" i="1"/>
  <c r="G48" i="1"/>
  <c r="K48" i="1"/>
  <c r="E49" i="1"/>
  <c r="F49" i="1"/>
  <c r="G49" i="1"/>
  <c r="K49" i="1"/>
  <c r="E50" i="1"/>
  <c r="F50" i="1"/>
  <c r="G50" i="1"/>
  <c r="K50" i="1"/>
  <c r="E51" i="1"/>
  <c r="F51" i="1"/>
  <c r="G51" i="1"/>
  <c r="K51" i="1"/>
  <c r="E52" i="1"/>
  <c r="F52" i="1"/>
  <c r="G52" i="1"/>
  <c r="K52" i="1"/>
  <c r="E53" i="1"/>
  <c r="F53" i="1"/>
  <c r="G53" i="1"/>
  <c r="K53" i="1"/>
  <c r="E54" i="1"/>
  <c r="F54" i="1"/>
  <c r="G54" i="1"/>
  <c r="K54" i="1"/>
  <c r="E55" i="1"/>
  <c r="F55" i="1"/>
  <c r="G55" i="1"/>
  <c r="K55" i="1"/>
  <c r="E56" i="1"/>
  <c r="F56" i="1"/>
  <c r="G56" i="1"/>
  <c r="K56" i="1"/>
  <c r="E57" i="1"/>
  <c r="F57" i="1"/>
  <c r="G57" i="1"/>
  <c r="K57" i="1"/>
  <c r="E58" i="1"/>
  <c r="F58" i="1"/>
  <c r="G58" i="1"/>
  <c r="K58" i="1"/>
  <c r="E59" i="1"/>
  <c r="F59" i="1"/>
  <c r="G59" i="1"/>
  <c r="K59" i="1"/>
  <c r="E60" i="1"/>
  <c r="F60" i="1"/>
  <c r="G60" i="1"/>
  <c r="K60" i="1"/>
  <c r="E61" i="1"/>
  <c r="F61" i="1"/>
  <c r="G61" i="1"/>
  <c r="K61" i="1"/>
  <c r="E65" i="1"/>
  <c r="F65" i="1"/>
  <c r="G65" i="1"/>
  <c r="K65" i="1"/>
  <c r="E62" i="1"/>
  <c r="F62" i="1"/>
  <c r="G62" i="1"/>
  <c r="H62" i="1"/>
  <c r="E63" i="1"/>
  <c r="F63" i="1"/>
  <c r="G63" i="1"/>
  <c r="I63" i="1"/>
  <c r="E64" i="1"/>
  <c r="F64" i="1"/>
  <c r="G64" i="1"/>
  <c r="I64" i="1"/>
  <c r="E66" i="1"/>
  <c r="F66" i="1"/>
  <c r="G66" i="1"/>
  <c r="I66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5" i="1"/>
  <c r="G13" i="2"/>
  <c r="C13" i="2"/>
  <c r="E13" i="2"/>
  <c r="G55" i="2"/>
  <c r="C55" i="2"/>
  <c r="E55" i="2"/>
  <c r="G12" i="2"/>
  <c r="C12" i="2"/>
  <c r="E12" i="2"/>
  <c r="G11" i="2"/>
  <c r="C11" i="2"/>
  <c r="E11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H13" i="2"/>
  <c r="B13" i="2"/>
  <c r="D13" i="2"/>
  <c r="A13" i="2"/>
  <c r="H55" i="2"/>
  <c r="B55" i="2"/>
  <c r="D55" i="2"/>
  <c r="A55" i="2"/>
  <c r="H12" i="2"/>
  <c r="B12" i="2"/>
  <c r="D12" i="2"/>
  <c r="A12" i="2"/>
  <c r="H11" i="2"/>
  <c r="B11" i="2"/>
  <c r="D11" i="2"/>
  <c r="A11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Q63" i="1"/>
  <c r="Q64" i="1"/>
  <c r="Q66" i="1"/>
  <c r="F16" i="1"/>
  <c r="F17" i="1" s="1"/>
  <c r="C17" i="1"/>
  <c r="Q62" i="1"/>
  <c r="C12" i="1"/>
  <c r="C11" i="1"/>
  <c r="C15" i="1" l="1"/>
  <c r="O65" i="1"/>
  <c r="O64" i="1"/>
  <c r="O66" i="1"/>
  <c r="O63" i="1"/>
  <c r="O6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<sst xmlns="http://schemas.openxmlformats.org/spreadsheetml/2006/main" count="468" uniqueCount="210">
  <si>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</si>
  <si>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</si>
  <si>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</si>
  <si>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</si>
  <si>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</si>
  <si>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</si>
  <si>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</si>
  <si>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</si>
  <si>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</si>
  <si>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</si>
  <si>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</si>
  <si>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</si>
  <si>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</si>
  <si>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</si>
  <si>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</si>
  <si>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</si>
  <si>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</si>
  <si>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</si>
  <si>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</si>
  <si>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</si>
  <si>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</si>
  <si>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</si>
  <si>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</si>
  <si>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</si>
  <si>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</si>
  <si>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</si>
  <si>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</si>
  <si>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</si>
  <si>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</si>
  <si>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</si>
  <si>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</si>
  <si>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</si>
  <si>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</si>
  <si>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</si>
  <si>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</si>
  <si>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</si>
  <si>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</si>
  <si>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</si>
  <si>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</si>
  <si>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DE Sge</t>
  </si>
  <si>
    <t>DE Sge / GSC 1629-0176</t>
  </si>
  <si>
    <t>G1629-0176</t>
  </si>
  <si>
    <t>EA/SD</t>
  </si>
  <si>
    <t>Kreiner</t>
  </si>
  <si>
    <t>J.M. Kreiner, 2004, Acta Astronomica, vol. 54, pp 207-210.</t>
  </si>
  <si>
    <t>OEJV 0003</t>
  </si>
  <si>
    <t>I</t>
  </si>
  <si>
    <t>IBVS 5992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</si>
  <si>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</si>
  <si>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</si>
  <si>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</si>
  <si>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</si>
  <si>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</si>
  <si>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</si>
  <si>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</si>
  <si>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</si>
  <si>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</si>
  <si>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</si>
  <si>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</si>
  <si>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</si>
  <si>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2427950.522 </t>
  </si>
  <si>
    <t> 28.05.1935 00:31 </t>
  </si>
  <si>
    <t> -0.081 </t>
  </si>
  <si>
    <t>P </t>
  </si>
  <si>
    <t> Ahnert &amp; Richter </t>
  </si>
  <si>
    <t> MVS 402 </t>
  </si>
  <si>
    <t>2428022.460 </t>
  </si>
  <si>
    <t> 07.08.1935 23:02 </t>
  </si>
  <si>
    <t> 0.055 </t>
  </si>
  <si>
    <t>2428045.367 </t>
  </si>
  <si>
    <t> 30.08.1935 20:48 </t>
  </si>
  <si>
    <t> -0.014 </t>
  </si>
  <si>
    <t>2428286.580 </t>
  </si>
  <si>
    <t> 28.04.1936 01:55 </t>
  </si>
  <si>
    <t> -0.055 </t>
  </si>
  <si>
    <t>2428404.378 </t>
  </si>
  <si>
    <t> 23.08.1936 21:04 </t>
  </si>
  <si>
    <t> -0.012 </t>
  </si>
  <si>
    <t>2428694.469 </t>
  </si>
  <si>
    <t> 09.06.1937 23:15 </t>
  </si>
  <si>
    <t> 0.001 </t>
  </si>
  <si>
    <t>2428717.450 </t>
  </si>
  <si>
    <t> 02.07.1937 22:48 </t>
  </si>
  <si>
    <t> 0.005 </t>
  </si>
  <si>
    <t>2428809.330 </t>
  </si>
  <si>
    <t> 02.10.1937 19:55 </t>
  </si>
  <si>
    <t> -0.021 </t>
  </si>
  <si>
    <t>2429168.368 </t>
  </si>
  <si>
    <t> 26.09.1938 20:49 </t>
  </si>
  <si>
    <t> 0.008 </t>
  </si>
  <si>
    <t>2429817.476 </t>
  </si>
  <si>
    <t> 06.07.1940 23:25 </t>
  </si>
  <si>
    <t> 0.029 </t>
  </si>
  <si>
    <t>2430199.444 </t>
  </si>
  <si>
    <t> 23.07.1941 22:39 </t>
  </si>
  <si>
    <t> 0.012 </t>
  </si>
  <si>
    <t>2430222.399 </t>
  </si>
  <si>
    <t> 15.08.1941 21:34 </t>
  </si>
  <si>
    <t> -0.009 </t>
  </si>
  <si>
    <t>2430463.590 </t>
  </si>
  <si>
    <t> 14.04.1942 02:09 </t>
  </si>
  <si>
    <t> -0.072 </t>
  </si>
  <si>
    <t>2430466.557 </t>
  </si>
  <si>
    <t> 17.04.1942 01:22 </t>
  </si>
  <si>
    <t> 0.023 </t>
  </si>
  <si>
    <t>2430604.419 </t>
  </si>
  <si>
    <t> 01.09.1942 22:03 </t>
  </si>
  <si>
    <t> 0.026 </t>
  </si>
  <si>
    <t>2430848.512 </t>
  </si>
  <si>
    <t> 04.05.1943 00:17 </t>
  </si>
  <si>
    <t> -0.007 </t>
  </si>
  <si>
    <t>2430848.560 </t>
  </si>
  <si>
    <t> 04.05.1943 01:26 </t>
  </si>
  <si>
    <t> 0.041 </t>
  </si>
  <si>
    <t>2430937.494 </t>
  </si>
  <si>
    <t> 31.07.1943 23:51 </t>
  </si>
  <si>
    <t> -0.059 </t>
  </si>
  <si>
    <t>2430940.429 </t>
  </si>
  <si>
    <t> 03.08.1943 22:17 </t>
  </si>
  <si>
    <t> 0.004 </t>
  </si>
  <si>
    <t>2430963.436 </t>
  </si>
  <si>
    <t> 26.08.1943 22:27 </t>
  </si>
  <si>
    <t> 0.035 </t>
  </si>
  <si>
    <t>2431253.443 </t>
  </si>
  <si>
    <t> 11.06.1944 22:37 </t>
  </si>
  <si>
    <t> -0.037 </t>
  </si>
  <si>
    <t>2431322.456 </t>
  </si>
  <si>
    <t> 19.08.1944 22:56 </t>
  </si>
  <si>
    <t> 0.046 </t>
  </si>
  <si>
    <t>2431345.372 </t>
  </si>
  <si>
    <t> 11.09.1944 20:55 </t>
  </si>
  <si>
    <t>2431704.392 </t>
  </si>
  <si>
    <t> 05.09.1945 21:24 </t>
  </si>
  <si>
    <t>2433476.447 </t>
  </si>
  <si>
    <t> 13.07.1950 22:43 </t>
  </si>
  <si>
    <t> -0.013 </t>
  </si>
  <si>
    <t>2433829.34 </t>
  </si>
  <si>
    <t> 01.07.1951 20:09 </t>
  </si>
  <si>
    <t> -0.38 </t>
  </si>
  <si>
    <t> T.A.Azarnova </t>
  </si>
  <si>
    <t> AC 124.16 </t>
  </si>
  <si>
    <t>2433838.41 </t>
  </si>
  <si>
    <t> 10.07.1951 21:50 </t>
  </si>
  <si>
    <t> 0.07 </t>
  </si>
  <si>
    <t>2433858.35 </t>
  </si>
  <si>
    <t> 30.07.1951 20:24 </t>
  </si>
  <si>
    <t> -0.09 </t>
  </si>
  <si>
    <t>2433890.39 </t>
  </si>
  <si>
    <t> 31.08.1951 21:21 </t>
  </si>
  <si>
    <t> 0.35 </t>
  </si>
  <si>
    <t> Zdanova </t>
  </si>
  <si>
    <t>2433927.34 </t>
  </si>
  <si>
    <t> 07.10.1951 20:09 </t>
  </si>
  <si>
    <t> -0.03 </t>
  </si>
  <si>
    <t> W.Zessewitsch </t>
  </si>
  <si>
    <t>2433927.410 </t>
  </si>
  <si>
    <t> 07.10.1951 21:50 </t>
  </si>
  <si>
    <t>2433950.29 </t>
  </si>
  <si>
    <t> 30.10.1951 18:57 </t>
  </si>
  <si>
    <t> -0.06 </t>
  </si>
  <si>
    <t>2434194.452 </t>
  </si>
  <si>
    <t> 30.06.1952 22:50 </t>
  </si>
  <si>
    <t> -0.025 </t>
  </si>
  <si>
    <t>2434217.420 </t>
  </si>
  <si>
    <t> 23.07.1952 22:04 </t>
  </si>
  <si>
    <t> -0.033 </t>
  </si>
  <si>
    <t>2434458.630 </t>
  </si>
  <si>
    <t> 22.03.1953 03:07 </t>
  </si>
  <si>
    <t> -0.077 </t>
  </si>
  <si>
    <t>2434484.592 </t>
  </si>
  <si>
    <t> 17.04.1953 02:12 </t>
  </si>
  <si>
    <t> 0.036 </t>
  </si>
  <si>
    <t>2434958.445 </t>
  </si>
  <si>
    <t> 03.08.1954 22:40 </t>
  </si>
  <si>
    <t> -0.002 </t>
  </si>
  <si>
    <t>2435314.540 </t>
  </si>
  <si>
    <t> 26.07.1955 00:57 </t>
  </si>
  <si>
    <t> -0.043 </t>
  </si>
  <si>
    <t>2435389.316 </t>
  </si>
  <si>
    <t> 08.10.1955 19:35 </t>
  </si>
  <si>
    <t> 0.059 </t>
  </si>
  <si>
    <t>2436348.481 </t>
  </si>
  <si>
    <t> 24.05.1958 23:32 </t>
  </si>
  <si>
    <t> -0.046 </t>
  </si>
  <si>
    <t>2436371.463 </t>
  </si>
  <si>
    <t> 16.06.1958 23:06 </t>
  </si>
  <si>
    <t> -0.041 </t>
  </si>
  <si>
    <t>2453233.422 </t>
  </si>
  <si>
    <t> 15.08.2004 22:07 </t>
  </si>
  <si>
    <t> 0.013 </t>
  </si>
  <si>
    <t>V </t>
  </si>
  <si>
    <t> K.Locher </t>
  </si>
  <si>
    <t>OEJV 0003 </t>
  </si>
  <si>
    <t>2453592.406 </t>
  </si>
  <si>
    <t> 09.08.2005 21:44 </t>
  </si>
  <si>
    <t> -0.011 </t>
  </si>
  <si>
    <t>2455042.4051 </t>
  </si>
  <si>
    <t> 29.07.2009 21:43 </t>
  </si>
  <si>
    <t> -0.4060 </t>
  </si>
  <si>
    <t>C </t>
  </si>
  <si>
    <t>-I</t>
  </si>
  <si>
    <t> F.Agerer </t>
  </si>
  <si>
    <t>BAVM 212 </t>
  </si>
  <si>
    <t>2455728.8204 </t>
  </si>
  <si>
    <t> 16.06.2011 07:41 </t>
  </si>
  <si>
    <t>9405</t>
  </si>
  <si>
    <t> -0.4147 </t>
  </si>
  <si>
    <t> R.Diethelm </t>
  </si>
  <si>
    <t>IBVS 5992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</si>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</sst>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 Sge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41">
                    <c:v>0</c:v>
                  </c:pt>
                  <c:pt idx="42">
                    <c:v>5.0000000000000001E-3</c:v>
                  </c:pt>
                  <c:pt idx="43">
                    <c:v>4.0000000000000001E-3</c:v>
                  </c:pt>
                  <c:pt idx="45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41">
                    <c:v>0</c:v>
                  </c:pt>
                  <c:pt idx="42">
                    <c:v>5.0000000000000001E-3</c:v>
                  </c:pt>
                  <c:pt idx="43">
                    <c:v>4.0000000000000001E-3</c:v>
                  </c:pt>
                  <c:pt idx="4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-8548</c:v>
                </c:pt>
                <c:pt idx="1">
                  <c:v>-8523</c:v>
                </c:pt>
                <c:pt idx="2">
                  <c:v>-8515</c:v>
                </c:pt>
                <c:pt idx="3">
                  <c:v>-8431</c:v>
                </c:pt>
                <c:pt idx="4">
                  <c:v>-8390</c:v>
                </c:pt>
                <c:pt idx="5">
                  <c:v>-8289</c:v>
                </c:pt>
                <c:pt idx="6">
                  <c:v>-8281</c:v>
                </c:pt>
                <c:pt idx="7">
                  <c:v>-8249</c:v>
                </c:pt>
                <c:pt idx="8">
                  <c:v>-8124</c:v>
                </c:pt>
                <c:pt idx="9">
                  <c:v>-7898</c:v>
                </c:pt>
                <c:pt idx="10">
                  <c:v>-7765</c:v>
                </c:pt>
                <c:pt idx="11">
                  <c:v>-7757</c:v>
                </c:pt>
                <c:pt idx="12">
                  <c:v>-7673</c:v>
                </c:pt>
                <c:pt idx="13">
                  <c:v>-7672</c:v>
                </c:pt>
                <c:pt idx="14">
                  <c:v>-7624</c:v>
                </c:pt>
                <c:pt idx="15">
                  <c:v>-7539</c:v>
                </c:pt>
                <c:pt idx="16">
                  <c:v>-7539</c:v>
                </c:pt>
                <c:pt idx="17">
                  <c:v>-7508</c:v>
                </c:pt>
                <c:pt idx="18">
                  <c:v>-7507</c:v>
                </c:pt>
                <c:pt idx="19">
                  <c:v>-7499</c:v>
                </c:pt>
                <c:pt idx="20">
                  <c:v>-7398</c:v>
                </c:pt>
                <c:pt idx="21">
                  <c:v>-7374</c:v>
                </c:pt>
                <c:pt idx="22">
                  <c:v>-7366</c:v>
                </c:pt>
                <c:pt idx="23">
                  <c:v>-7241</c:v>
                </c:pt>
                <c:pt idx="24">
                  <c:v>-6624</c:v>
                </c:pt>
                <c:pt idx="25">
                  <c:v>-6501</c:v>
                </c:pt>
                <c:pt idx="26">
                  <c:v>-6498</c:v>
                </c:pt>
                <c:pt idx="27">
                  <c:v>-6491</c:v>
                </c:pt>
                <c:pt idx="28">
                  <c:v>-6480</c:v>
                </c:pt>
                <c:pt idx="29">
                  <c:v>-6467</c:v>
                </c:pt>
                <c:pt idx="30">
                  <c:v>-6467</c:v>
                </c:pt>
                <c:pt idx="31">
                  <c:v>-6459</c:v>
                </c:pt>
                <c:pt idx="32">
                  <c:v>-6374</c:v>
                </c:pt>
                <c:pt idx="33">
                  <c:v>-6366</c:v>
                </c:pt>
                <c:pt idx="34">
                  <c:v>-6282</c:v>
                </c:pt>
                <c:pt idx="35">
                  <c:v>-6273</c:v>
                </c:pt>
                <c:pt idx="36">
                  <c:v>-6108</c:v>
                </c:pt>
                <c:pt idx="37">
                  <c:v>-5984</c:v>
                </c:pt>
                <c:pt idx="38">
                  <c:v>-5958</c:v>
                </c:pt>
                <c:pt idx="39">
                  <c:v>-5624</c:v>
                </c:pt>
                <c:pt idx="40">
                  <c:v>-5616</c:v>
                </c:pt>
                <c:pt idx="41">
                  <c:v>0</c:v>
                </c:pt>
                <c:pt idx="42">
                  <c:v>255</c:v>
                </c:pt>
                <c:pt idx="43">
                  <c:v>380</c:v>
                </c:pt>
                <c:pt idx="44">
                  <c:v>885</c:v>
                </c:pt>
                <c:pt idx="45">
                  <c:v>1124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4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6-427F-8759-890A3EBB724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1">
                    <c:v>0</c:v>
                  </c:pt>
                  <c:pt idx="42">
                    <c:v>5.0000000000000001E-3</c:v>
                  </c:pt>
                  <c:pt idx="43">
                    <c:v>4.0000000000000001E-3</c:v>
                  </c:pt>
                  <c:pt idx="4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1">
                    <c:v>0</c:v>
                  </c:pt>
                  <c:pt idx="42">
                    <c:v>5.0000000000000001E-3</c:v>
                  </c:pt>
                  <c:pt idx="43">
                    <c:v>4.0000000000000001E-3</c:v>
                  </c:pt>
                  <c:pt idx="4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-8548</c:v>
                </c:pt>
                <c:pt idx="1">
                  <c:v>-8523</c:v>
                </c:pt>
                <c:pt idx="2">
                  <c:v>-8515</c:v>
                </c:pt>
                <c:pt idx="3">
                  <c:v>-8431</c:v>
                </c:pt>
                <c:pt idx="4">
                  <c:v>-8390</c:v>
                </c:pt>
                <c:pt idx="5">
                  <c:v>-8289</c:v>
                </c:pt>
                <c:pt idx="6">
                  <c:v>-8281</c:v>
                </c:pt>
                <c:pt idx="7">
                  <c:v>-8249</c:v>
                </c:pt>
                <c:pt idx="8">
                  <c:v>-8124</c:v>
                </c:pt>
                <c:pt idx="9">
                  <c:v>-7898</c:v>
                </c:pt>
                <c:pt idx="10">
                  <c:v>-7765</c:v>
                </c:pt>
                <c:pt idx="11">
                  <c:v>-7757</c:v>
                </c:pt>
                <c:pt idx="12">
                  <c:v>-7673</c:v>
                </c:pt>
                <c:pt idx="13">
                  <c:v>-7672</c:v>
                </c:pt>
                <c:pt idx="14">
                  <c:v>-7624</c:v>
                </c:pt>
                <c:pt idx="15">
                  <c:v>-7539</c:v>
                </c:pt>
                <c:pt idx="16">
                  <c:v>-7539</c:v>
                </c:pt>
                <c:pt idx="17">
                  <c:v>-7508</c:v>
                </c:pt>
                <c:pt idx="18">
                  <c:v>-7507</c:v>
                </c:pt>
                <c:pt idx="19">
                  <c:v>-7499</c:v>
                </c:pt>
                <c:pt idx="20">
                  <c:v>-7398</c:v>
                </c:pt>
                <c:pt idx="21">
                  <c:v>-7374</c:v>
                </c:pt>
                <c:pt idx="22">
                  <c:v>-7366</c:v>
                </c:pt>
                <c:pt idx="23">
                  <c:v>-7241</c:v>
                </c:pt>
                <c:pt idx="24">
                  <c:v>-6624</c:v>
                </c:pt>
                <c:pt idx="25">
                  <c:v>-6501</c:v>
                </c:pt>
                <c:pt idx="26">
                  <c:v>-6498</c:v>
                </c:pt>
                <c:pt idx="27">
                  <c:v>-6491</c:v>
                </c:pt>
                <c:pt idx="28">
                  <c:v>-6480</c:v>
                </c:pt>
                <c:pt idx="29">
                  <c:v>-6467</c:v>
                </c:pt>
                <c:pt idx="30">
                  <c:v>-6467</c:v>
                </c:pt>
                <c:pt idx="31">
                  <c:v>-6459</c:v>
                </c:pt>
                <c:pt idx="32">
                  <c:v>-6374</c:v>
                </c:pt>
                <c:pt idx="33">
                  <c:v>-6366</c:v>
                </c:pt>
                <c:pt idx="34">
                  <c:v>-6282</c:v>
                </c:pt>
                <c:pt idx="35">
                  <c:v>-6273</c:v>
                </c:pt>
                <c:pt idx="36">
                  <c:v>-6108</c:v>
                </c:pt>
                <c:pt idx="37">
                  <c:v>-5984</c:v>
                </c:pt>
                <c:pt idx="38">
                  <c:v>-5958</c:v>
                </c:pt>
                <c:pt idx="39">
                  <c:v>-5624</c:v>
                </c:pt>
                <c:pt idx="40">
                  <c:v>-5616</c:v>
                </c:pt>
                <c:pt idx="41">
                  <c:v>0</c:v>
                </c:pt>
                <c:pt idx="42">
                  <c:v>255</c:v>
                </c:pt>
                <c:pt idx="43">
                  <c:v>380</c:v>
                </c:pt>
                <c:pt idx="44">
                  <c:v>885</c:v>
                </c:pt>
                <c:pt idx="45">
                  <c:v>1124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2">
                  <c:v>1.4405000001715962E-2</c:v>
                </c:pt>
                <c:pt idx="43">
                  <c:v>-1.0219999996479601E-2</c:v>
                </c:pt>
                <c:pt idx="45">
                  <c:v>-0.41515600000275299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6-427F-8759-890A3EBB724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1">
                    <c:v>0</c:v>
                  </c:pt>
                  <c:pt idx="42">
                    <c:v>5.0000000000000001E-3</c:v>
                  </c:pt>
                  <c:pt idx="43">
                    <c:v>4.0000000000000001E-3</c:v>
                  </c:pt>
                  <c:pt idx="4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1">
                    <c:v>0</c:v>
                  </c:pt>
                  <c:pt idx="42">
                    <c:v>5.0000000000000001E-3</c:v>
                  </c:pt>
                  <c:pt idx="43">
                    <c:v>4.0000000000000001E-3</c:v>
                  </c:pt>
                  <c:pt idx="4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-8548</c:v>
                </c:pt>
                <c:pt idx="1">
                  <c:v>-8523</c:v>
                </c:pt>
                <c:pt idx="2">
                  <c:v>-8515</c:v>
                </c:pt>
                <c:pt idx="3">
                  <c:v>-8431</c:v>
                </c:pt>
                <c:pt idx="4">
                  <c:v>-8390</c:v>
                </c:pt>
                <c:pt idx="5">
                  <c:v>-8289</c:v>
                </c:pt>
                <c:pt idx="6">
                  <c:v>-8281</c:v>
                </c:pt>
                <c:pt idx="7">
                  <c:v>-8249</c:v>
                </c:pt>
                <c:pt idx="8">
                  <c:v>-8124</c:v>
                </c:pt>
                <c:pt idx="9">
                  <c:v>-7898</c:v>
                </c:pt>
                <c:pt idx="10">
                  <c:v>-7765</c:v>
                </c:pt>
                <c:pt idx="11">
                  <c:v>-7757</c:v>
                </c:pt>
                <c:pt idx="12">
                  <c:v>-7673</c:v>
                </c:pt>
                <c:pt idx="13">
                  <c:v>-7672</c:v>
                </c:pt>
                <c:pt idx="14">
                  <c:v>-7624</c:v>
                </c:pt>
                <c:pt idx="15">
                  <c:v>-7539</c:v>
                </c:pt>
                <c:pt idx="16">
                  <c:v>-7539</c:v>
                </c:pt>
                <c:pt idx="17">
                  <c:v>-7508</c:v>
                </c:pt>
                <c:pt idx="18">
                  <c:v>-7507</c:v>
                </c:pt>
                <c:pt idx="19">
                  <c:v>-7499</c:v>
                </c:pt>
                <c:pt idx="20">
                  <c:v>-7398</c:v>
                </c:pt>
                <c:pt idx="21">
                  <c:v>-7374</c:v>
                </c:pt>
                <c:pt idx="22">
                  <c:v>-7366</c:v>
                </c:pt>
                <c:pt idx="23">
                  <c:v>-7241</c:v>
                </c:pt>
                <c:pt idx="24">
                  <c:v>-6624</c:v>
                </c:pt>
                <c:pt idx="25">
                  <c:v>-6501</c:v>
                </c:pt>
                <c:pt idx="26">
                  <c:v>-6498</c:v>
                </c:pt>
                <c:pt idx="27">
                  <c:v>-6491</c:v>
                </c:pt>
                <c:pt idx="28">
                  <c:v>-6480</c:v>
                </c:pt>
                <c:pt idx="29">
                  <c:v>-6467</c:v>
                </c:pt>
                <c:pt idx="30">
                  <c:v>-6467</c:v>
                </c:pt>
                <c:pt idx="31">
                  <c:v>-6459</c:v>
                </c:pt>
                <c:pt idx="32">
                  <c:v>-6374</c:v>
                </c:pt>
                <c:pt idx="33">
                  <c:v>-6366</c:v>
                </c:pt>
                <c:pt idx="34">
                  <c:v>-6282</c:v>
                </c:pt>
                <c:pt idx="35">
                  <c:v>-6273</c:v>
                </c:pt>
                <c:pt idx="36">
                  <c:v>-6108</c:v>
                </c:pt>
                <c:pt idx="37">
                  <c:v>-5984</c:v>
                </c:pt>
                <c:pt idx="38">
                  <c:v>-5958</c:v>
                </c:pt>
                <c:pt idx="39">
                  <c:v>-5624</c:v>
                </c:pt>
                <c:pt idx="40">
                  <c:v>-5616</c:v>
                </c:pt>
                <c:pt idx="41">
                  <c:v>0</c:v>
                </c:pt>
                <c:pt idx="42">
                  <c:v>255</c:v>
                </c:pt>
                <c:pt idx="43">
                  <c:v>380</c:v>
                </c:pt>
                <c:pt idx="44">
                  <c:v>885</c:v>
                </c:pt>
                <c:pt idx="45">
                  <c:v>1124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06-427F-8759-890A3EBB724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1">
                    <c:v>0</c:v>
                  </c:pt>
                  <c:pt idx="42">
                    <c:v>5.0000000000000001E-3</c:v>
                  </c:pt>
                  <c:pt idx="43">
                    <c:v>4.0000000000000001E-3</c:v>
                  </c:pt>
                  <c:pt idx="4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1">
                    <c:v>0</c:v>
                  </c:pt>
                  <c:pt idx="42">
                    <c:v>5.0000000000000001E-3</c:v>
                  </c:pt>
                  <c:pt idx="43">
                    <c:v>4.0000000000000001E-3</c:v>
                  </c:pt>
                  <c:pt idx="4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-8548</c:v>
                </c:pt>
                <c:pt idx="1">
                  <c:v>-8523</c:v>
                </c:pt>
                <c:pt idx="2">
                  <c:v>-8515</c:v>
                </c:pt>
                <c:pt idx="3">
                  <c:v>-8431</c:v>
                </c:pt>
                <c:pt idx="4">
                  <c:v>-8390</c:v>
                </c:pt>
                <c:pt idx="5">
                  <c:v>-8289</c:v>
                </c:pt>
                <c:pt idx="6">
                  <c:v>-8281</c:v>
                </c:pt>
                <c:pt idx="7">
                  <c:v>-8249</c:v>
                </c:pt>
                <c:pt idx="8">
                  <c:v>-8124</c:v>
                </c:pt>
                <c:pt idx="9">
                  <c:v>-7898</c:v>
                </c:pt>
                <c:pt idx="10">
                  <c:v>-7765</c:v>
                </c:pt>
                <c:pt idx="11">
                  <c:v>-7757</c:v>
                </c:pt>
                <c:pt idx="12">
                  <c:v>-7673</c:v>
                </c:pt>
                <c:pt idx="13">
                  <c:v>-7672</c:v>
                </c:pt>
                <c:pt idx="14">
                  <c:v>-7624</c:v>
                </c:pt>
                <c:pt idx="15">
                  <c:v>-7539</c:v>
                </c:pt>
                <c:pt idx="16">
                  <c:v>-7539</c:v>
                </c:pt>
                <c:pt idx="17">
                  <c:v>-7508</c:v>
                </c:pt>
                <c:pt idx="18">
                  <c:v>-7507</c:v>
                </c:pt>
                <c:pt idx="19">
                  <c:v>-7499</c:v>
                </c:pt>
                <c:pt idx="20">
                  <c:v>-7398</c:v>
                </c:pt>
                <c:pt idx="21">
                  <c:v>-7374</c:v>
                </c:pt>
                <c:pt idx="22">
                  <c:v>-7366</c:v>
                </c:pt>
                <c:pt idx="23">
                  <c:v>-7241</c:v>
                </c:pt>
                <c:pt idx="24">
                  <c:v>-6624</c:v>
                </c:pt>
                <c:pt idx="25">
                  <c:v>-6501</c:v>
                </c:pt>
                <c:pt idx="26">
                  <c:v>-6498</c:v>
                </c:pt>
                <c:pt idx="27">
                  <c:v>-6491</c:v>
                </c:pt>
                <c:pt idx="28">
                  <c:v>-6480</c:v>
                </c:pt>
                <c:pt idx="29">
                  <c:v>-6467</c:v>
                </c:pt>
                <c:pt idx="30">
                  <c:v>-6467</c:v>
                </c:pt>
                <c:pt idx="31">
                  <c:v>-6459</c:v>
                </c:pt>
                <c:pt idx="32">
                  <c:v>-6374</c:v>
                </c:pt>
                <c:pt idx="33">
                  <c:v>-6366</c:v>
                </c:pt>
                <c:pt idx="34">
                  <c:v>-6282</c:v>
                </c:pt>
                <c:pt idx="35">
                  <c:v>-6273</c:v>
                </c:pt>
                <c:pt idx="36">
                  <c:v>-6108</c:v>
                </c:pt>
                <c:pt idx="37">
                  <c:v>-5984</c:v>
                </c:pt>
                <c:pt idx="38">
                  <c:v>-5958</c:v>
                </c:pt>
                <c:pt idx="39">
                  <c:v>-5624</c:v>
                </c:pt>
                <c:pt idx="40">
                  <c:v>-5616</c:v>
                </c:pt>
                <c:pt idx="41">
                  <c:v>0</c:v>
                </c:pt>
                <c:pt idx="42">
                  <c:v>255</c:v>
                </c:pt>
                <c:pt idx="43">
                  <c:v>380</c:v>
                </c:pt>
                <c:pt idx="44">
                  <c:v>885</c:v>
                </c:pt>
                <c:pt idx="45">
                  <c:v>1124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-6.2187999996240251E-2</c:v>
                </c:pt>
                <c:pt idx="1">
                  <c:v>7.4087000000872649E-2</c:v>
                </c:pt>
                <c:pt idx="2">
                  <c:v>4.5350000000325963E-3</c:v>
                </c:pt>
                <c:pt idx="3">
                  <c:v>-3.6260999993828591E-2</c:v>
                </c:pt>
                <c:pt idx="4">
                  <c:v>6.9100000036996789E-3</c:v>
                </c:pt>
                <c:pt idx="5">
                  <c:v>1.8941000002087094E-2</c:v>
                </c:pt>
                <c:pt idx="6">
                  <c:v>2.3389000005408889E-2</c:v>
                </c:pt>
                <c:pt idx="7">
                  <c:v>-2.8189999939058907E-3</c:v>
                </c:pt>
                <c:pt idx="8">
                  <c:v>2.6556000000709901E-2</c:v>
                </c:pt>
                <c:pt idx="9">
                  <c:v>4.696200000034878E-2</c:v>
                </c:pt>
                <c:pt idx="10">
                  <c:v>2.9785000002448214E-2</c:v>
                </c:pt>
                <c:pt idx="11">
                  <c:v>8.2330000041110907E-3</c:v>
                </c:pt>
                <c:pt idx="12">
                  <c:v>-5.4562999997870065E-2</c:v>
                </c:pt>
                <c:pt idx="13">
                  <c:v>4.0368000001762994E-2</c:v>
                </c:pt>
                <c:pt idx="14">
                  <c:v>4.3056000005890382E-2</c:v>
                </c:pt>
                <c:pt idx="15">
                  <c:v>1.0191000001213979E-2</c:v>
                </c:pt>
                <c:pt idx="16">
                  <c:v>5.8191000003716908E-2</c:v>
                </c:pt>
                <c:pt idx="17">
                  <c:v>-4.1947999998228624E-2</c:v>
                </c:pt>
                <c:pt idx="18">
                  <c:v>2.0983000002161134E-2</c:v>
                </c:pt>
                <c:pt idx="19">
                  <c:v>5.1431000003503868E-2</c:v>
                </c:pt>
                <c:pt idx="20">
                  <c:v>-2.0537999997031875E-2</c:v>
                </c:pt>
                <c:pt idx="21">
                  <c:v>6.2806000001728535E-2</c:v>
                </c:pt>
                <c:pt idx="22">
                  <c:v>2.2540000027220231E-3</c:v>
                </c:pt>
                <c:pt idx="23">
                  <c:v>1.3629000000946689E-2</c:v>
                </c:pt>
                <c:pt idx="24">
                  <c:v>2.0559999975375831E-3</c:v>
                </c:pt>
                <c:pt idx="25">
                  <c:v>-0.3694309999991674</c:v>
                </c:pt>
                <c:pt idx="26">
                  <c:v>8.4362000008695759E-2</c:v>
                </c:pt>
                <c:pt idx="27">
                  <c:v>-8.0120999999053311E-2</c:v>
                </c:pt>
                <c:pt idx="28">
                  <c:v>0.36712000000261469</c:v>
                </c:pt>
                <c:pt idx="29">
                  <c:v>-1.9777000001340639E-2</c:v>
                </c:pt>
                <c:pt idx="30">
                  <c:v>5.022300000564428E-2</c:v>
                </c:pt>
                <c:pt idx="31">
                  <c:v>-4.6328999997058418E-2</c:v>
                </c:pt>
                <c:pt idx="32">
                  <c:v>-1.0193999994953629E-2</c:v>
                </c:pt>
                <c:pt idx="33">
                  <c:v>-1.874600000155624E-2</c:v>
                </c:pt>
                <c:pt idx="34">
                  <c:v>-6.2541999999666587E-2</c:v>
                </c:pt>
                <c:pt idx="35">
                  <c:v>5.0836999995226506E-2</c:v>
                </c:pt>
                <c:pt idx="36">
                  <c:v>1.2452000002667774E-2</c:v>
                </c:pt>
                <c:pt idx="37">
                  <c:v>-2.9103999993822072E-2</c:v>
                </c:pt>
                <c:pt idx="38">
                  <c:v>7.310200000210898E-2</c:v>
                </c:pt>
                <c:pt idx="39">
                  <c:v>-3.2943999998678919E-2</c:v>
                </c:pt>
                <c:pt idx="40">
                  <c:v>-2.7495999995153397E-2</c:v>
                </c:pt>
                <c:pt idx="44">
                  <c:v>-0.40596499999810476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06-427F-8759-890A3EBB724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1">
                    <c:v>0</c:v>
                  </c:pt>
                  <c:pt idx="42">
                    <c:v>5.0000000000000001E-3</c:v>
                  </c:pt>
                  <c:pt idx="43">
                    <c:v>4.0000000000000001E-3</c:v>
                  </c:pt>
                  <c:pt idx="4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1">
                    <c:v>0</c:v>
                  </c:pt>
                  <c:pt idx="42">
                    <c:v>5.0000000000000001E-3</c:v>
                  </c:pt>
                  <c:pt idx="43">
                    <c:v>4.0000000000000001E-3</c:v>
                  </c:pt>
                  <c:pt idx="4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-8548</c:v>
                </c:pt>
                <c:pt idx="1">
                  <c:v>-8523</c:v>
                </c:pt>
                <c:pt idx="2">
                  <c:v>-8515</c:v>
                </c:pt>
                <c:pt idx="3">
                  <c:v>-8431</c:v>
                </c:pt>
                <c:pt idx="4">
                  <c:v>-8390</c:v>
                </c:pt>
                <c:pt idx="5">
                  <c:v>-8289</c:v>
                </c:pt>
                <c:pt idx="6">
                  <c:v>-8281</c:v>
                </c:pt>
                <c:pt idx="7">
                  <c:v>-8249</c:v>
                </c:pt>
                <c:pt idx="8">
                  <c:v>-8124</c:v>
                </c:pt>
                <c:pt idx="9">
                  <c:v>-7898</c:v>
                </c:pt>
                <c:pt idx="10">
                  <c:v>-7765</c:v>
                </c:pt>
                <c:pt idx="11">
                  <c:v>-7757</c:v>
                </c:pt>
                <c:pt idx="12">
                  <c:v>-7673</c:v>
                </c:pt>
                <c:pt idx="13">
                  <c:v>-7672</c:v>
                </c:pt>
                <c:pt idx="14">
                  <c:v>-7624</c:v>
                </c:pt>
                <c:pt idx="15">
                  <c:v>-7539</c:v>
                </c:pt>
                <c:pt idx="16">
                  <c:v>-7539</c:v>
                </c:pt>
                <c:pt idx="17">
                  <c:v>-7508</c:v>
                </c:pt>
                <c:pt idx="18">
                  <c:v>-7507</c:v>
                </c:pt>
                <c:pt idx="19">
                  <c:v>-7499</c:v>
                </c:pt>
                <c:pt idx="20">
                  <c:v>-7398</c:v>
                </c:pt>
                <c:pt idx="21">
                  <c:v>-7374</c:v>
                </c:pt>
                <c:pt idx="22">
                  <c:v>-7366</c:v>
                </c:pt>
                <c:pt idx="23">
                  <c:v>-7241</c:v>
                </c:pt>
                <c:pt idx="24">
                  <c:v>-6624</c:v>
                </c:pt>
                <c:pt idx="25">
                  <c:v>-6501</c:v>
                </c:pt>
                <c:pt idx="26">
                  <c:v>-6498</c:v>
                </c:pt>
                <c:pt idx="27">
                  <c:v>-6491</c:v>
                </c:pt>
                <c:pt idx="28">
                  <c:v>-6480</c:v>
                </c:pt>
                <c:pt idx="29">
                  <c:v>-6467</c:v>
                </c:pt>
                <c:pt idx="30">
                  <c:v>-6467</c:v>
                </c:pt>
                <c:pt idx="31">
                  <c:v>-6459</c:v>
                </c:pt>
                <c:pt idx="32">
                  <c:v>-6374</c:v>
                </c:pt>
                <c:pt idx="33">
                  <c:v>-6366</c:v>
                </c:pt>
                <c:pt idx="34">
                  <c:v>-6282</c:v>
                </c:pt>
                <c:pt idx="35">
                  <c:v>-6273</c:v>
                </c:pt>
                <c:pt idx="36">
                  <c:v>-6108</c:v>
                </c:pt>
                <c:pt idx="37">
                  <c:v>-5984</c:v>
                </c:pt>
                <c:pt idx="38">
                  <c:v>-5958</c:v>
                </c:pt>
                <c:pt idx="39">
                  <c:v>-5624</c:v>
                </c:pt>
                <c:pt idx="40">
                  <c:v>-5616</c:v>
                </c:pt>
                <c:pt idx="41">
                  <c:v>0</c:v>
                </c:pt>
                <c:pt idx="42">
                  <c:v>255</c:v>
                </c:pt>
                <c:pt idx="43">
                  <c:v>380</c:v>
                </c:pt>
                <c:pt idx="44">
                  <c:v>885</c:v>
                </c:pt>
                <c:pt idx="45">
                  <c:v>1124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06-427F-8759-890A3EBB72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1">
                    <c:v>0</c:v>
                  </c:pt>
                  <c:pt idx="42">
                    <c:v>5.0000000000000001E-3</c:v>
                  </c:pt>
                  <c:pt idx="43">
                    <c:v>4.0000000000000001E-3</c:v>
                  </c:pt>
                  <c:pt idx="4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1">
                    <c:v>0</c:v>
                  </c:pt>
                  <c:pt idx="42">
                    <c:v>5.0000000000000001E-3</c:v>
                  </c:pt>
                  <c:pt idx="43">
                    <c:v>4.0000000000000001E-3</c:v>
                  </c:pt>
                  <c:pt idx="4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-8548</c:v>
                </c:pt>
                <c:pt idx="1">
                  <c:v>-8523</c:v>
                </c:pt>
                <c:pt idx="2">
                  <c:v>-8515</c:v>
                </c:pt>
                <c:pt idx="3">
                  <c:v>-8431</c:v>
                </c:pt>
                <c:pt idx="4">
                  <c:v>-8390</c:v>
                </c:pt>
                <c:pt idx="5">
                  <c:v>-8289</c:v>
                </c:pt>
                <c:pt idx="6">
                  <c:v>-8281</c:v>
                </c:pt>
                <c:pt idx="7">
                  <c:v>-8249</c:v>
                </c:pt>
                <c:pt idx="8">
                  <c:v>-8124</c:v>
                </c:pt>
                <c:pt idx="9">
                  <c:v>-7898</c:v>
                </c:pt>
                <c:pt idx="10">
                  <c:v>-7765</c:v>
                </c:pt>
                <c:pt idx="11">
                  <c:v>-7757</c:v>
                </c:pt>
                <c:pt idx="12">
                  <c:v>-7673</c:v>
                </c:pt>
                <c:pt idx="13">
                  <c:v>-7672</c:v>
                </c:pt>
                <c:pt idx="14">
                  <c:v>-7624</c:v>
                </c:pt>
                <c:pt idx="15">
                  <c:v>-7539</c:v>
                </c:pt>
                <c:pt idx="16">
                  <c:v>-7539</c:v>
                </c:pt>
                <c:pt idx="17">
                  <c:v>-7508</c:v>
                </c:pt>
                <c:pt idx="18">
                  <c:v>-7507</c:v>
                </c:pt>
                <c:pt idx="19">
                  <c:v>-7499</c:v>
                </c:pt>
                <c:pt idx="20">
                  <c:v>-7398</c:v>
                </c:pt>
                <c:pt idx="21">
                  <c:v>-7374</c:v>
                </c:pt>
                <c:pt idx="22">
                  <c:v>-7366</c:v>
                </c:pt>
                <c:pt idx="23">
                  <c:v>-7241</c:v>
                </c:pt>
                <c:pt idx="24">
                  <c:v>-6624</c:v>
                </c:pt>
                <c:pt idx="25">
                  <c:v>-6501</c:v>
                </c:pt>
                <c:pt idx="26">
                  <c:v>-6498</c:v>
                </c:pt>
                <c:pt idx="27">
                  <c:v>-6491</c:v>
                </c:pt>
                <c:pt idx="28">
                  <c:v>-6480</c:v>
                </c:pt>
                <c:pt idx="29">
                  <c:v>-6467</c:v>
                </c:pt>
                <c:pt idx="30">
                  <c:v>-6467</c:v>
                </c:pt>
                <c:pt idx="31">
                  <c:v>-6459</c:v>
                </c:pt>
                <c:pt idx="32">
                  <c:v>-6374</c:v>
                </c:pt>
                <c:pt idx="33">
                  <c:v>-6366</c:v>
                </c:pt>
                <c:pt idx="34">
                  <c:v>-6282</c:v>
                </c:pt>
                <c:pt idx="35">
                  <c:v>-6273</c:v>
                </c:pt>
                <c:pt idx="36">
                  <c:v>-6108</c:v>
                </c:pt>
                <c:pt idx="37">
                  <c:v>-5984</c:v>
                </c:pt>
                <c:pt idx="38">
                  <c:v>-5958</c:v>
                </c:pt>
                <c:pt idx="39">
                  <c:v>-5624</c:v>
                </c:pt>
                <c:pt idx="40">
                  <c:v>-5616</c:v>
                </c:pt>
                <c:pt idx="41">
                  <c:v>0</c:v>
                </c:pt>
                <c:pt idx="42">
                  <c:v>255</c:v>
                </c:pt>
                <c:pt idx="43">
                  <c:v>380</c:v>
                </c:pt>
                <c:pt idx="44">
                  <c:v>885</c:v>
                </c:pt>
                <c:pt idx="45">
                  <c:v>1124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06-427F-8759-890A3EBB72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1">
                    <c:v>0</c:v>
                  </c:pt>
                  <c:pt idx="42">
                    <c:v>5.0000000000000001E-3</c:v>
                  </c:pt>
                  <c:pt idx="43">
                    <c:v>4.0000000000000001E-3</c:v>
                  </c:pt>
                  <c:pt idx="4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1">
                    <c:v>0</c:v>
                  </c:pt>
                  <c:pt idx="42">
                    <c:v>5.0000000000000001E-3</c:v>
                  </c:pt>
                  <c:pt idx="43">
                    <c:v>4.0000000000000001E-3</c:v>
                  </c:pt>
                  <c:pt idx="4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-8548</c:v>
                </c:pt>
                <c:pt idx="1">
                  <c:v>-8523</c:v>
                </c:pt>
                <c:pt idx="2">
                  <c:v>-8515</c:v>
                </c:pt>
                <c:pt idx="3">
                  <c:v>-8431</c:v>
                </c:pt>
                <c:pt idx="4">
                  <c:v>-8390</c:v>
                </c:pt>
                <c:pt idx="5">
                  <c:v>-8289</c:v>
                </c:pt>
                <c:pt idx="6">
                  <c:v>-8281</c:v>
                </c:pt>
                <c:pt idx="7">
                  <c:v>-8249</c:v>
                </c:pt>
                <c:pt idx="8">
                  <c:v>-8124</c:v>
                </c:pt>
                <c:pt idx="9">
                  <c:v>-7898</c:v>
                </c:pt>
                <c:pt idx="10">
                  <c:v>-7765</c:v>
                </c:pt>
                <c:pt idx="11">
                  <c:v>-7757</c:v>
                </c:pt>
                <c:pt idx="12">
                  <c:v>-7673</c:v>
                </c:pt>
                <c:pt idx="13">
                  <c:v>-7672</c:v>
                </c:pt>
                <c:pt idx="14">
                  <c:v>-7624</c:v>
                </c:pt>
                <c:pt idx="15">
                  <c:v>-7539</c:v>
                </c:pt>
                <c:pt idx="16">
                  <c:v>-7539</c:v>
                </c:pt>
                <c:pt idx="17">
                  <c:v>-7508</c:v>
                </c:pt>
                <c:pt idx="18">
                  <c:v>-7507</c:v>
                </c:pt>
                <c:pt idx="19">
                  <c:v>-7499</c:v>
                </c:pt>
                <c:pt idx="20">
                  <c:v>-7398</c:v>
                </c:pt>
                <c:pt idx="21">
                  <c:v>-7374</c:v>
                </c:pt>
                <c:pt idx="22">
                  <c:v>-7366</c:v>
                </c:pt>
                <c:pt idx="23">
                  <c:v>-7241</c:v>
                </c:pt>
                <c:pt idx="24">
                  <c:v>-6624</c:v>
                </c:pt>
                <c:pt idx="25">
                  <c:v>-6501</c:v>
                </c:pt>
                <c:pt idx="26">
                  <c:v>-6498</c:v>
                </c:pt>
                <c:pt idx="27">
                  <c:v>-6491</c:v>
                </c:pt>
                <c:pt idx="28">
                  <c:v>-6480</c:v>
                </c:pt>
                <c:pt idx="29">
                  <c:v>-6467</c:v>
                </c:pt>
                <c:pt idx="30">
                  <c:v>-6467</c:v>
                </c:pt>
                <c:pt idx="31">
                  <c:v>-6459</c:v>
                </c:pt>
                <c:pt idx="32">
                  <c:v>-6374</c:v>
                </c:pt>
                <c:pt idx="33">
                  <c:v>-6366</c:v>
                </c:pt>
                <c:pt idx="34">
                  <c:v>-6282</c:v>
                </c:pt>
                <c:pt idx="35">
                  <c:v>-6273</c:v>
                </c:pt>
                <c:pt idx="36">
                  <c:v>-6108</c:v>
                </c:pt>
                <c:pt idx="37">
                  <c:v>-5984</c:v>
                </c:pt>
                <c:pt idx="38">
                  <c:v>-5958</c:v>
                </c:pt>
                <c:pt idx="39">
                  <c:v>-5624</c:v>
                </c:pt>
                <c:pt idx="40">
                  <c:v>-5616</c:v>
                </c:pt>
                <c:pt idx="41">
                  <c:v>0</c:v>
                </c:pt>
                <c:pt idx="42">
                  <c:v>255</c:v>
                </c:pt>
                <c:pt idx="43">
                  <c:v>380</c:v>
                </c:pt>
                <c:pt idx="44">
                  <c:v>885</c:v>
                </c:pt>
                <c:pt idx="45">
                  <c:v>1124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06-427F-8759-890A3EBB72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-8548</c:v>
                </c:pt>
                <c:pt idx="1">
                  <c:v>-8523</c:v>
                </c:pt>
                <c:pt idx="2">
                  <c:v>-8515</c:v>
                </c:pt>
                <c:pt idx="3">
                  <c:v>-8431</c:v>
                </c:pt>
                <c:pt idx="4">
                  <c:v>-8390</c:v>
                </c:pt>
                <c:pt idx="5">
                  <c:v>-8289</c:v>
                </c:pt>
                <c:pt idx="6">
                  <c:v>-8281</c:v>
                </c:pt>
                <c:pt idx="7">
                  <c:v>-8249</c:v>
                </c:pt>
                <c:pt idx="8">
                  <c:v>-8124</c:v>
                </c:pt>
                <c:pt idx="9">
                  <c:v>-7898</c:v>
                </c:pt>
                <c:pt idx="10">
                  <c:v>-7765</c:v>
                </c:pt>
                <c:pt idx="11">
                  <c:v>-7757</c:v>
                </c:pt>
                <c:pt idx="12">
                  <c:v>-7673</c:v>
                </c:pt>
                <c:pt idx="13">
                  <c:v>-7672</c:v>
                </c:pt>
                <c:pt idx="14">
                  <c:v>-7624</c:v>
                </c:pt>
                <c:pt idx="15">
                  <c:v>-7539</c:v>
                </c:pt>
                <c:pt idx="16">
                  <c:v>-7539</c:v>
                </c:pt>
                <c:pt idx="17">
                  <c:v>-7508</c:v>
                </c:pt>
                <c:pt idx="18">
                  <c:v>-7507</c:v>
                </c:pt>
                <c:pt idx="19">
                  <c:v>-7499</c:v>
                </c:pt>
                <c:pt idx="20">
                  <c:v>-7398</c:v>
                </c:pt>
                <c:pt idx="21">
                  <c:v>-7374</c:v>
                </c:pt>
                <c:pt idx="22">
                  <c:v>-7366</c:v>
                </c:pt>
                <c:pt idx="23">
                  <c:v>-7241</c:v>
                </c:pt>
                <c:pt idx="24">
                  <c:v>-6624</c:v>
                </c:pt>
                <c:pt idx="25">
                  <c:v>-6501</c:v>
                </c:pt>
                <c:pt idx="26">
                  <c:v>-6498</c:v>
                </c:pt>
                <c:pt idx="27">
                  <c:v>-6491</c:v>
                </c:pt>
                <c:pt idx="28">
                  <c:v>-6480</c:v>
                </c:pt>
                <c:pt idx="29">
                  <c:v>-6467</c:v>
                </c:pt>
                <c:pt idx="30">
                  <c:v>-6467</c:v>
                </c:pt>
                <c:pt idx="31">
                  <c:v>-6459</c:v>
                </c:pt>
                <c:pt idx="32">
                  <c:v>-6374</c:v>
                </c:pt>
                <c:pt idx="33">
                  <c:v>-6366</c:v>
                </c:pt>
                <c:pt idx="34">
                  <c:v>-6282</c:v>
                </c:pt>
                <c:pt idx="35">
                  <c:v>-6273</c:v>
                </c:pt>
                <c:pt idx="36">
                  <c:v>-6108</c:v>
                </c:pt>
                <c:pt idx="37">
                  <c:v>-5984</c:v>
                </c:pt>
                <c:pt idx="38">
                  <c:v>-5958</c:v>
                </c:pt>
                <c:pt idx="39">
                  <c:v>-5624</c:v>
                </c:pt>
                <c:pt idx="40">
                  <c:v>-5616</c:v>
                </c:pt>
                <c:pt idx="41">
                  <c:v>0</c:v>
                </c:pt>
                <c:pt idx="42">
                  <c:v>255</c:v>
                </c:pt>
                <c:pt idx="43">
                  <c:v>380</c:v>
                </c:pt>
                <c:pt idx="44">
                  <c:v>885</c:v>
                </c:pt>
                <c:pt idx="45">
                  <c:v>1124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41">
                  <c:v>7.9555488399743912E-2</c:v>
                </c:pt>
                <c:pt idx="42">
                  <c:v>-3.7597283048273089E-2</c:v>
                </c:pt>
                <c:pt idx="43">
                  <c:v>-9.5025112189457889E-2</c:v>
                </c:pt>
                <c:pt idx="44">
                  <c:v>-0.32703354191984452</c:v>
                </c:pt>
                <c:pt idx="45">
                  <c:v>-0.43683555123778983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06-427F-8759-890A3EBB724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-8548</c:v>
                </c:pt>
                <c:pt idx="1">
                  <c:v>-8523</c:v>
                </c:pt>
                <c:pt idx="2">
                  <c:v>-8515</c:v>
                </c:pt>
                <c:pt idx="3">
                  <c:v>-8431</c:v>
                </c:pt>
                <c:pt idx="4">
                  <c:v>-8390</c:v>
                </c:pt>
                <c:pt idx="5">
                  <c:v>-8289</c:v>
                </c:pt>
                <c:pt idx="6">
                  <c:v>-8281</c:v>
                </c:pt>
                <c:pt idx="7">
                  <c:v>-8249</c:v>
                </c:pt>
                <c:pt idx="8">
                  <c:v>-8124</c:v>
                </c:pt>
                <c:pt idx="9">
                  <c:v>-7898</c:v>
                </c:pt>
                <c:pt idx="10">
                  <c:v>-7765</c:v>
                </c:pt>
                <c:pt idx="11">
                  <c:v>-7757</c:v>
                </c:pt>
                <c:pt idx="12">
                  <c:v>-7673</c:v>
                </c:pt>
                <c:pt idx="13">
                  <c:v>-7672</c:v>
                </c:pt>
                <c:pt idx="14">
                  <c:v>-7624</c:v>
                </c:pt>
                <c:pt idx="15">
                  <c:v>-7539</c:v>
                </c:pt>
                <c:pt idx="16">
                  <c:v>-7539</c:v>
                </c:pt>
                <c:pt idx="17">
                  <c:v>-7508</c:v>
                </c:pt>
                <c:pt idx="18">
                  <c:v>-7507</c:v>
                </c:pt>
                <c:pt idx="19">
                  <c:v>-7499</c:v>
                </c:pt>
                <c:pt idx="20">
                  <c:v>-7398</c:v>
                </c:pt>
                <c:pt idx="21">
                  <c:v>-7374</c:v>
                </c:pt>
                <c:pt idx="22">
                  <c:v>-7366</c:v>
                </c:pt>
                <c:pt idx="23">
                  <c:v>-7241</c:v>
                </c:pt>
                <c:pt idx="24">
                  <c:v>-6624</c:v>
                </c:pt>
                <c:pt idx="25">
                  <c:v>-6501</c:v>
                </c:pt>
                <c:pt idx="26">
                  <c:v>-6498</c:v>
                </c:pt>
                <c:pt idx="27">
                  <c:v>-6491</c:v>
                </c:pt>
                <c:pt idx="28">
                  <c:v>-6480</c:v>
                </c:pt>
                <c:pt idx="29">
                  <c:v>-6467</c:v>
                </c:pt>
                <c:pt idx="30">
                  <c:v>-6467</c:v>
                </c:pt>
                <c:pt idx="31">
                  <c:v>-6459</c:v>
                </c:pt>
                <c:pt idx="32">
                  <c:v>-6374</c:v>
                </c:pt>
                <c:pt idx="33">
                  <c:v>-6366</c:v>
                </c:pt>
                <c:pt idx="34">
                  <c:v>-6282</c:v>
                </c:pt>
                <c:pt idx="35">
                  <c:v>-6273</c:v>
                </c:pt>
                <c:pt idx="36">
                  <c:v>-6108</c:v>
                </c:pt>
                <c:pt idx="37">
                  <c:v>-5984</c:v>
                </c:pt>
                <c:pt idx="38">
                  <c:v>-5958</c:v>
                </c:pt>
                <c:pt idx="39">
                  <c:v>-5624</c:v>
                </c:pt>
                <c:pt idx="40">
                  <c:v>-5616</c:v>
                </c:pt>
                <c:pt idx="41">
                  <c:v>0</c:v>
                </c:pt>
                <c:pt idx="42">
                  <c:v>255</c:v>
                </c:pt>
                <c:pt idx="43">
                  <c:v>380</c:v>
                </c:pt>
                <c:pt idx="44">
                  <c:v>885</c:v>
                </c:pt>
                <c:pt idx="45">
                  <c:v>1124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06-427F-8759-890A3EBB7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63168"/>
        <c:axId val="1"/>
      </c:scatterChart>
      <c:valAx>
        <c:axId val="732563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563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646616541353384"/>
          <c:y val="0.92397937099967764"/>
          <c:w val="0.7458646616541353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F49DC09-6532-403A-0FAF-1B4A47740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var.astro.cz/oejv/issues/oejv0003.pdf" TargetMode="External"/><Relationship Id="rId1" Type="http://schemas.openxmlformats.org/officeDocument/2006/relationships/hyperlink" Target="http://var.astro.cz/oejv/issues/oejv0003.pdf" TargetMode="External"/><Relationship Id="rId4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24" customFormat="1" ht="20.25" x14ac:dyDescent="0.2">
      <c r="A1" s="52" t="s">
        <v>40</v>
      </c>
      <c r="E1" s="5" t="s">
        <v>39</v>
      </c>
      <c r="F1" s="24" t="s">
        <v>41</v>
      </c>
    </row>
    <row r="2" spans="1:6" s="24" customFormat="1" ht="12.95" customHeight="1" x14ac:dyDescent="0.2">
      <c r="A2" s="24" t="s">
        <v>24</v>
      </c>
      <c r="B2" s="24" t="s">
        <v>42</v>
      </c>
      <c r="C2" s="25"/>
      <c r="D2" s="25"/>
      <c r="E2" s="24">
        <v>0</v>
      </c>
    </row>
    <row r="3" spans="1:6" s="24" customFormat="1" ht="12.95" customHeight="1" thickBot="1" x14ac:dyDescent="0.25"/>
    <row r="4" spans="1:6" s="24" customFormat="1" ht="12.95" customHeight="1" thickTop="1" thickBot="1" x14ac:dyDescent="0.25">
      <c r="A4" s="26" t="s">
        <v>0</v>
      </c>
      <c r="C4" s="27">
        <v>52501.03</v>
      </c>
      <c r="D4" s="28">
        <v>2.8720690000000002</v>
      </c>
    </row>
    <row r="5" spans="1:6" s="24" customFormat="1" ht="12.95" customHeight="1" thickTop="1" x14ac:dyDescent="0.2">
      <c r="A5" s="29" t="s">
        <v>29</v>
      </c>
      <c r="C5" s="30">
        <v>-9.5</v>
      </c>
      <c r="D5" s="24" t="s">
        <v>30</v>
      </c>
    </row>
    <row r="6" spans="1:6" s="24" customFormat="1" ht="12.95" customHeight="1" x14ac:dyDescent="0.2">
      <c r="A6" s="26" t="s">
        <v>1</v>
      </c>
      <c r="D6" s="31" t="s">
        <v>44</v>
      </c>
    </row>
    <row r="7" spans="1:6" s="24" customFormat="1" ht="12.95" customHeight="1" x14ac:dyDescent="0.2">
      <c r="A7" s="24" t="s">
        <v>2</v>
      </c>
      <c r="C7" s="53">
        <v>52501.03</v>
      </c>
    </row>
    <row r="8" spans="1:6" s="24" customFormat="1" ht="12.95" customHeight="1" x14ac:dyDescent="0.2">
      <c r="A8" s="24" t="s">
        <v>3</v>
      </c>
      <c r="C8" s="53">
        <v>2.8720690000000002</v>
      </c>
    </row>
    <row r="9" spans="1:6" s="24" customFormat="1" ht="12.95" customHeight="1" x14ac:dyDescent="0.2">
      <c r="A9" s="5" t="s">
        <v>34</v>
      </c>
      <c r="B9" s="33">
        <v>62</v>
      </c>
      <c r="C9" s="34" t="str">
        <f>"F"&amp;B9</f>
        <v>F62</v>
      </c>
      <c r="D9" s="35" t="str">
        <f>"G"&amp;B9</f>
        <v>G62</v>
      </c>
    </row>
    <row r="10" spans="1:6" s="24" customFormat="1" ht="12.95" customHeight="1" thickBot="1" x14ac:dyDescent="0.25">
      <c r="C10" s="36" t="s">
        <v>20</v>
      </c>
      <c r="D10" s="36" t="s">
        <v>21</v>
      </c>
    </row>
    <row r="11" spans="1:6" s="24" customFormat="1" ht="12.95" customHeight="1" x14ac:dyDescent="0.2">
      <c r="A11" s="24" t="s">
        <v>15</v>
      </c>
      <c r="C11" s="35">
        <f ca="1">INTERCEPT(INDIRECT($D$9):G992,INDIRECT($C$9):F992)</f>
        <v>7.9555488399743912E-2</v>
      </c>
      <c r="D11" s="25"/>
    </row>
    <row r="12" spans="1:6" s="24" customFormat="1" ht="12.95" customHeight="1" x14ac:dyDescent="0.2">
      <c r="A12" s="24" t="s">
        <v>16</v>
      </c>
      <c r="C12" s="35">
        <f ca="1">SLOPE(INDIRECT($D$9):G992,INDIRECT($C$9):F992)</f>
        <v>-4.5942263312947844E-4</v>
      </c>
      <c r="D12" s="25"/>
    </row>
    <row r="13" spans="1:6" s="24" customFormat="1" ht="12.95" customHeight="1" x14ac:dyDescent="0.2">
      <c r="A13" s="24" t="s">
        <v>19</v>
      </c>
      <c r="C13" s="25" t="s">
        <v>13</v>
      </c>
    </row>
    <row r="14" spans="1:6" s="24" customFormat="1" ht="12.95" customHeight="1" x14ac:dyDescent="0.2"/>
    <row r="15" spans="1:6" s="24" customFormat="1" ht="12.95" customHeight="1" x14ac:dyDescent="0.2">
      <c r="A15" s="37" t="s">
        <v>17</v>
      </c>
      <c r="C15" s="38">
        <f ca="1">(C7+C11)+(C8+C12)*INT(MAX(F21:F3533))</f>
        <v>55728.798720448765</v>
      </c>
      <c r="E15" s="39" t="s">
        <v>37</v>
      </c>
      <c r="F15" s="30">
        <v>1</v>
      </c>
    </row>
    <row r="16" spans="1:6" s="24" customFormat="1" ht="12.95" customHeight="1" x14ac:dyDescent="0.2">
      <c r="A16" s="26" t="s">
        <v>4</v>
      </c>
      <c r="C16" s="40">
        <f ca="1">+C8+C12</f>
        <v>2.8716095773668706</v>
      </c>
      <c r="E16" s="39" t="s">
        <v>31</v>
      </c>
      <c r="F16" s="41">
        <f ca="1">NOW()+15018.5+$C$5/24</f>
        <v>60375.791518981481</v>
      </c>
    </row>
    <row r="17" spans="1:18" s="24" customFormat="1" ht="12.95" customHeight="1" thickBot="1" x14ac:dyDescent="0.25">
      <c r="A17" s="39" t="s">
        <v>28</v>
      </c>
      <c r="C17" s="24">
        <f>COUNT(C21:C2191)</f>
        <v>46</v>
      </c>
      <c r="E17" s="39" t="s">
        <v>38</v>
      </c>
      <c r="F17" s="41">
        <f ca="1">ROUND(2*(F16-$C$7)/$C$8,0)/2+F15</f>
        <v>2743</v>
      </c>
    </row>
    <row r="18" spans="1:18" s="24" customFormat="1" ht="12.95" customHeight="1" thickTop="1" thickBot="1" x14ac:dyDescent="0.25">
      <c r="A18" s="26" t="s">
        <v>5</v>
      </c>
      <c r="C18" s="42">
        <f ca="1">+C15</f>
        <v>55728.798720448765</v>
      </c>
      <c r="D18" s="43">
        <f ca="1">+C16</f>
        <v>2.8716095773668706</v>
      </c>
      <c r="E18" s="39" t="s">
        <v>32</v>
      </c>
      <c r="F18" s="35">
        <f ca="1">ROUND(2*(F16-$C$15)/$C$16,0)/2+F15</f>
        <v>1619.5</v>
      </c>
    </row>
    <row r="19" spans="1:18" s="24" customFormat="1" ht="12.95" customHeight="1" thickTop="1" x14ac:dyDescent="0.2">
      <c r="E19" s="39" t="s">
        <v>33</v>
      </c>
      <c r="F19" s="44">
        <f ca="1">+$C$15+$C$16*F18-15018.5-$C$5/24</f>
        <v>45361.266264327751</v>
      </c>
    </row>
    <row r="20" spans="1:18" s="24" customFormat="1" ht="12.95" customHeight="1" thickBot="1" x14ac:dyDescent="0.25">
      <c r="A20" s="36" t="s">
        <v>6</v>
      </c>
      <c r="B20" s="36" t="s">
        <v>7</v>
      </c>
      <c r="C20" s="36" t="s">
        <v>8</v>
      </c>
      <c r="D20" s="36" t="s">
        <v>12</v>
      </c>
      <c r="E20" s="36" t="s">
        <v>9</v>
      </c>
      <c r="F20" s="36" t="s">
        <v>10</v>
      </c>
      <c r="G20" s="36" t="s">
        <v>11</v>
      </c>
      <c r="H20" s="45" t="s">
        <v>35</v>
      </c>
      <c r="I20" s="45" t="s">
        <v>50</v>
      </c>
      <c r="J20" s="45" t="s">
        <v>18</v>
      </c>
      <c r="K20" s="45" t="s">
        <v>209</v>
      </c>
      <c r="L20" s="45" t="s">
        <v>25</v>
      </c>
      <c r="M20" s="45" t="s">
        <v>26</v>
      </c>
      <c r="N20" s="45" t="s">
        <v>27</v>
      </c>
      <c r="O20" s="45" t="s">
        <v>23</v>
      </c>
      <c r="P20" s="46" t="s">
        <v>22</v>
      </c>
      <c r="Q20" s="36" t="s">
        <v>14</v>
      </c>
      <c r="R20" s="47" t="s">
        <v>36</v>
      </c>
    </row>
    <row r="21" spans="1:18" s="24" customFormat="1" ht="12.95" customHeight="1" x14ac:dyDescent="0.2">
      <c r="A21" s="48" t="s">
        <v>65</v>
      </c>
      <c r="B21" s="49" t="s">
        <v>46</v>
      </c>
      <c r="C21" s="50">
        <v>27950.522000000001</v>
      </c>
      <c r="D21" s="32"/>
      <c r="E21" s="24">
        <f t="shared" ref="E21:E66" si="0">+(C21-C$7)/C$8</f>
        <v>-8548.0216526831337</v>
      </c>
      <c r="F21" s="24">
        <f t="shared" ref="F21:F66" si="1">ROUND(2*E21,0)/2</f>
        <v>-8548</v>
      </c>
      <c r="G21" s="24">
        <f t="shared" ref="G21:G66" si="2">+C21-(C$7+F21*C$8)</f>
        <v>-6.2187999996240251E-2</v>
      </c>
      <c r="K21" s="24">
        <f t="shared" ref="K21:K61" si="3">+G21</f>
        <v>-6.2187999996240251E-2</v>
      </c>
      <c r="Q21" s="51">
        <f t="shared" ref="Q21:Q66" si="4">+C21-15018.5</f>
        <v>12932.022000000001</v>
      </c>
    </row>
    <row r="22" spans="1:18" s="24" customFormat="1" ht="12.95" customHeight="1" x14ac:dyDescent="0.2">
      <c r="A22" s="48" t="s">
        <v>65</v>
      </c>
      <c r="B22" s="49" t="s">
        <v>46</v>
      </c>
      <c r="C22" s="50">
        <v>28022.46</v>
      </c>
      <c r="D22" s="32"/>
      <c r="E22" s="24">
        <f t="shared" si="0"/>
        <v>-8522.9742043105507</v>
      </c>
      <c r="F22" s="24">
        <f t="shared" si="1"/>
        <v>-8523</v>
      </c>
      <c r="G22" s="24">
        <f t="shared" si="2"/>
        <v>7.4087000000872649E-2</v>
      </c>
      <c r="K22" s="24">
        <f t="shared" si="3"/>
        <v>7.4087000000872649E-2</v>
      </c>
      <c r="Q22" s="51">
        <f t="shared" si="4"/>
        <v>13003.96</v>
      </c>
    </row>
    <row r="23" spans="1:18" s="24" customFormat="1" ht="12.95" customHeight="1" x14ac:dyDescent="0.2">
      <c r="A23" s="48" t="s">
        <v>65</v>
      </c>
      <c r="B23" s="49" t="s">
        <v>46</v>
      </c>
      <c r="C23" s="50">
        <v>28045.366999999998</v>
      </c>
      <c r="D23" s="32"/>
      <c r="E23" s="24">
        <f t="shared" si="0"/>
        <v>-8514.9984209989379</v>
      </c>
      <c r="F23" s="24">
        <f t="shared" si="1"/>
        <v>-8515</v>
      </c>
      <c r="G23" s="24">
        <f t="shared" si="2"/>
        <v>4.5350000000325963E-3</v>
      </c>
      <c r="K23" s="24">
        <f t="shared" si="3"/>
        <v>4.5350000000325963E-3</v>
      </c>
      <c r="Q23" s="51">
        <f t="shared" si="4"/>
        <v>13026.866999999998</v>
      </c>
    </row>
    <row r="24" spans="1:18" x14ac:dyDescent="0.2">
      <c r="A24" s="21" t="s">
        <v>65</v>
      </c>
      <c r="B24" s="23" t="s">
        <v>46</v>
      </c>
      <c r="C24" s="22">
        <v>28286.58</v>
      </c>
      <c r="D24" s="3"/>
      <c r="E24">
        <f t="shared" si="0"/>
        <v>-8431.0126253930521</v>
      </c>
      <c r="F24">
        <f t="shared" si="1"/>
        <v>-8431</v>
      </c>
      <c r="G24">
        <f t="shared" si="2"/>
        <v>-3.6260999993828591E-2</v>
      </c>
      <c r="K24">
        <f t="shared" si="3"/>
        <v>-3.6260999993828591E-2</v>
      </c>
      <c r="Q24" s="1">
        <f t="shared" si="4"/>
        <v>13268.080000000002</v>
      </c>
    </row>
    <row r="25" spans="1:18" x14ac:dyDescent="0.2">
      <c r="A25" s="21" t="s">
        <v>65</v>
      </c>
      <c r="B25" s="23" t="s">
        <v>46</v>
      </c>
      <c r="C25" s="22">
        <v>28404.378000000001</v>
      </c>
      <c r="D25" s="3"/>
      <c r="E25">
        <f t="shared" si="0"/>
        <v>-8389.9975940689437</v>
      </c>
      <c r="F25">
        <f t="shared" si="1"/>
        <v>-8390</v>
      </c>
      <c r="G25">
        <f t="shared" si="2"/>
        <v>6.9100000036996789E-3</v>
      </c>
      <c r="K25">
        <f t="shared" si="3"/>
        <v>6.9100000036996789E-3</v>
      </c>
      <c r="Q25" s="1">
        <f t="shared" si="4"/>
        <v>13385.878000000001</v>
      </c>
    </row>
    <row r="26" spans="1:18" x14ac:dyDescent="0.2">
      <c r="A26" s="21" t="s">
        <v>65</v>
      </c>
      <c r="B26" s="23" t="s">
        <v>46</v>
      </c>
      <c r="C26" s="22">
        <v>28694.469000000001</v>
      </c>
      <c r="D26" s="3"/>
      <c r="E26">
        <f t="shared" si="0"/>
        <v>-8288.9934051027303</v>
      </c>
      <c r="F26">
        <f t="shared" si="1"/>
        <v>-8289</v>
      </c>
      <c r="G26">
        <f t="shared" si="2"/>
        <v>1.8941000002087094E-2</v>
      </c>
      <c r="K26">
        <f t="shared" si="3"/>
        <v>1.8941000002087094E-2</v>
      </c>
      <c r="Q26" s="1">
        <f t="shared" si="4"/>
        <v>13675.969000000001</v>
      </c>
    </row>
    <row r="27" spans="1:18" x14ac:dyDescent="0.2">
      <c r="A27" s="21" t="s">
        <v>65</v>
      </c>
      <c r="B27" s="23" t="s">
        <v>46</v>
      </c>
      <c r="C27" s="22">
        <v>28717.45</v>
      </c>
      <c r="D27" s="3"/>
      <c r="E27">
        <f t="shared" si="0"/>
        <v>-8280.9918563934207</v>
      </c>
      <c r="F27">
        <f t="shared" si="1"/>
        <v>-8281</v>
      </c>
      <c r="G27">
        <f t="shared" si="2"/>
        <v>2.3389000005408889E-2</v>
      </c>
      <c r="K27">
        <f t="shared" si="3"/>
        <v>2.3389000005408889E-2</v>
      </c>
      <c r="Q27" s="1">
        <f t="shared" si="4"/>
        <v>13698.95</v>
      </c>
    </row>
    <row r="28" spans="1:18" x14ac:dyDescent="0.2">
      <c r="A28" s="21" t="s">
        <v>65</v>
      </c>
      <c r="B28" s="23" t="s">
        <v>46</v>
      </c>
      <c r="C28" s="22">
        <v>28809.33</v>
      </c>
      <c r="D28" s="3"/>
      <c r="E28">
        <f t="shared" si="0"/>
        <v>-8249.0009815223784</v>
      </c>
      <c r="F28">
        <f t="shared" si="1"/>
        <v>-8249</v>
      </c>
      <c r="G28">
        <f t="shared" si="2"/>
        <v>-2.8189999939058907E-3</v>
      </c>
      <c r="K28">
        <f t="shared" si="3"/>
        <v>-2.8189999939058907E-3</v>
      </c>
      <c r="Q28" s="1">
        <f t="shared" si="4"/>
        <v>13790.830000000002</v>
      </c>
    </row>
    <row r="29" spans="1:18" x14ac:dyDescent="0.2">
      <c r="A29" s="21" t="s">
        <v>65</v>
      </c>
      <c r="B29" s="23" t="s">
        <v>46</v>
      </c>
      <c r="C29" s="22">
        <v>29168.367999999999</v>
      </c>
      <c r="D29" s="3"/>
      <c r="E29">
        <f t="shared" si="0"/>
        <v>-8123.9907537040363</v>
      </c>
      <c r="F29">
        <f t="shared" si="1"/>
        <v>-8124</v>
      </c>
      <c r="G29">
        <f t="shared" si="2"/>
        <v>2.6556000000709901E-2</v>
      </c>
      <c r="K29">
        <f t="shared" si="3"/>
        <v>2.6556000000709901E-2</v>
      </c>
      <c r="Q29" s="1">
        <f t="shared" si="4"/>
        <v>14149.867999999999</v>
      </c>
    </row>
    <row r="30" spans="1:18" x14ac:dyDescent="0.2">
      <c r="A30" s="21" t="s">
        <v>65</v>
      </c>
      <c r="B30" s="23" t="s">
        <v>46</v>
      </c>
      <c r="C30" s="22">
        <v>29817.475999999999</v>
      </c>
      <c r="D30" s="3"/>
      <c r="E30">
        <f t="shared" si="0"/>
        <v>-7897.9836487215307</v>
      </c>
      <c r="F30">
        <f t="shared" si="1"/>
        <v>-7898</v>
      </c>
      <c r="G30">
        <f t="shared" si="2"/>
        <v>4.696200000034878E-2</v>
      </c>
      <c r="K30">
        <f t="shared" si="3"/>
        <v>4.696200000034878E-2</v>
      </c>
      <c r="Q30" s="1">
        <f t="shared" si="4"/>
        <v>14798.975999999999</v>
      </c>
    </row>
    <row r="31" spans="1:18" x14ac:dyDescent="0.2">
      <c r="A31" s="21" t="s">
        <v>65</v>
      </c>
      <c r="B31" s="23" t="s">
        <v>46</v>
      </c>
      <c r="C31" s="22">
        <v>30199.444</v>
      </c>
      <c r="D31" s="3"/>
      <c r="E31">
        <f t="shared" si="0"/>
        <v>-7764.9896294274258</v>
      </c>
      <c r="F31">
        <f t="shared" si="1"/>
        <v>-7765</v>
      </c>
      <c r="G31">
        <f t="shared" si="2"/>
        <v>2.9785000002448214E-2</v>
      </c>
      <c r="K31">
        <f t="shared" si="3"/>
        <v>2.9785000002448214E-2</v>
      </c>
      <c r="Q31" s="1">
        <f t="shared" si="4"/>
        <v>15180.944</v>
      </c>
    </row>
    <row r="32" spans="1:18" x14ac:dyDescent="0.2">
      <c r="A32" s="21" t="s">
        <v>65</v>
      </c>
      <c r="B32" s="23" t="s">
        <v>46</v>
      </c>
      <c r="C32" s="22">
        <v>30222.399000000001</v>
      </c>
      <c r="D32" s="3"/>
      <c r="E32">
        <f t="shared" si="0"/>
        <v>-7756.9971334254142</v>
      </c>
      <c r="F32">
        <f t="shared" si="1"/>
        <v>-7757</v>
      </c>
      <c r="G32">
        <f t="shared" si="2"/>
        <v>8.2330000041110907E-3</v>
      </c>
      <c r="K32">
        <f t="shared" si="3"/>
        <v>8.2330000041110907E-3</v>
      </c>
      <c r="Q32" s="1">
        <f t="shared" si="4"/>
        <v>15203.899000000001</v>
      </c>
    </row>
    <row r="33" spans="1:17" x14ac:dyDescent="0.2">
      <c r="A33" s="21" t="s">
        <v>65</v>
      </c>
      <c r="B33" s="23" t="s">
        <v>46</v>
      </c>
      <c r="C33" s="22">
        <v>30463.59</v>
      </c>
      <c r="D33" s="3"/>
      <c r="E33">
        <f t="shared" si="0"/>
        <v>-7673.0189978026283</v>
      </c>
      <c r="F33">
        <f t="shared" si="1"/>
        <v>-7673</v>
      </c>
      <c r="G33">
        <f t="shared" si="2"/>
        <v>-5.4562999997870065E-2</v>
      </c>
      <c r="K33">
        <f t="shared" si="3"/>
        <v>-5.4562999997870065E-2</v>
      </c>
      <c r="Q33" s="1">
        <f t="shared" si="4"/>
        <v>15445.09</v>
      </c>
    </row>
    <row r="34" spans="1:17" x14ac:dyDescent="0.2">
      <c r="A34" s="21" t="s">
        <v>65</v>
      </c>
      <c r="B34" s="23" t="s">
        <v>46</v>
      </c>
      <c r="C34" s="22">
        <v>30466.557000000001</v>
      </c>
      <c r="D34" s="3"/>
      <c r="E34">
        <f t="shared" si="0"/>
        <v>-7671.985944627374</v>
      </c>
      <c r="F34">
        <f t="shared" si="1"/>
        <v>-7672</v>
      </c>
      <c r="G34">
        <f t="shared" si="2"/>
        <v>4.0368000001762994E-2</v>
      </c>
      <c r="K34">
        <f t="shared" si="3"/>
        <v>4.0368000001762994E-2</v>
      </c>
      <c r="Q34" s="1">
        <f t="shared" si="4"/>
        <v>15448.057000000001</v>
      </c>
    </row>
    <row r="35" spans="1:17" x14ac:dyDescent="0.2">
      <c r="A35" s="21" t="s">
        <v>65</v>
      </c>
      <c r="B35" s="23" t="s">
        <v>46</v>
      </c>
      <c r="C35" s="22">
        <v>30604.419000000002</v>
      </c>
      <c r="D35" s="3"/>
      <c r="E35">
        <f t="shared" si="0"/>
        <v>-7623.9850087167115</v>
      </c>
      <c r="F35">
        <f t="shared" si="1"/>
        <v>-7624</v>
      </c>
      <c r="G35">
        <f t="shared" si="2"/>
        <v>4.3056000005890382E-2</v>
      </c>
      <c r="K35">
        <f t="shared" si="3"/>
        <v>4.3056000005890382E-2</v>
      </c>
      <c r="Q35" s="1">
        <f t="shared" si="4"/>
        <v>15585.919000000002</v>
      </c>
    </row>
    <row r="36" spans="1:17" x14ac:dyDescent="0.2">
      <c r="A36" s="21" t="s">
        <v>65</v>
      </c>
      <c r="B36" s="23" t="s">
        <v>46</v>
      </c>
      <c r="C36" s="22">
        <v>30848.511999999999</v>
      </c>
      <c r="D36" s="3"/>
      <c r="E36">
        <f t="shared" si="0"/>
        <v>-7538.9964516869195</v>
      </c>
      <c r="F36">
        <f t="shared" si="1"/>
        <v>-7539</v>
      </c>
      <c r="G36">
        <f t="shared" si="2"/>
        <v>1.0191000001213979E-2</v>
      </c>
      <c r="K36">
        <f t="shared" si="3"/>
        <v>1.0191000001213979E-2</v>
      </c>
      <c r="Q36" s="1">
        <f t="shared" si="4"/>
        <v>15830.011999999999</v>
      </c>
    </row>
    <row r="37" spans="1:17" x14ac:dyDescent="0.2">
      <c r="A37" s="21" t="s">
        <v>65</v>
      </c>
      <c r="B37" s="23" t="s">
        <v>46</v>
      </c>
      <c r="C37" s="22">
        <v>30848.560000000001</v>
      </c>
      <c r="D37" s="3"/>
      <c r="E37">
        <f t="shared" si="0"/>
        <v>-7538.9797389965197</v>
      </c>
      <c r="F37">
        <f t="shared" si="1"/>
        <v>-7539</v>
      </c>
      <c r="G37">
        <f t="shared" si="2"/>
        <v>5.8191000003716908E-2</v>
      </c>
      <c r="K37">
        <f t="shared" si="3"/>
        <v>5.8191000003716908E-2</v>
      </c>
      <c r="Q37" s="1">
        <f t="shared" si="4"/>
        <v>15830.060000000001</v>
      </c>
    </row>
    <row r="38" spans="1:17" x14ac:dyDescent="0.2">
      <c r="A38" s="21" t="s">
        <v>65</v>
      </c>
      <c r="B38" s="23" t="s">
        <v>46</v>
      </c>
      <c r="C38" s="22">
        <v>30937.493999999999</v>
      </c>
      <c r="D38" s="3"/>
      <c r="E38">
        <f t="shared" si="0"/>
        <v>-7508.0146054986835</v>
      </c>
      <c r="F38">
        <f t="shared" si="1"/>
        <v>-7508</v>
      </c>
      <c r="G38">
        <f t="shared" si="2"/>
        <v>-4.1947999998228624E-2</v>
      </c>
      <c r="K38">
        <f t="shared" si="3"/>
        <v>-4.1947999998228624E-2</v>
      </c>
      <c r="Q38" s="1">
        <f t="shared" si="4"/>
        <v>15918.993999999999</v>
      </c>
    </row>
    <row r="39" spans="1:17" x14ac:dyDescent="0.2">
      <c r="A39" s="21" t="s">
        <v>65</v>
      </c>
      <c r="B39" s="23" t="s">
        <v>46</v>
      </c>
      <c r="C39" s="22">
        <v>30940.429</v>
      </c>
      <c r="D39" s="3"/>
      <c r="E39">
        <f t="shared" si="0"/>
        <v>-7506.9926941170279</v>
      </c>
      <c r="F39">
        <f t="shared" si="1"/>
        <v>-7507</v>
      </c>
      <c r="G39">
        <f t="shared" si="2"/>
        <v>2.0983000002161134E-2</v>
      </c>
      <c r="K39">
        <f t="shared" si="3"/>
        <v>2.0983000002161134E-2</v>
      </c>
      <c r="Q39" s="1">
        <f t="shared" si="4"/>
        <v>15921.929</v>
      </c>
    </row>
    <row r="40" spans="1:17" x14ac:dyDescent="0.2">
      <c r="A40" s="21" t="s">
        <v>65</v>
      </c>
      <c r="B40" s="23" t="s">
        <v>46</v>
      </c>
      <c r="C40" s="22">
        <v>30963.436000000002</v>
      </c>
      <c r="D40" s="3"/>
      <c r="E40">
        <f t="shared" si="0"/>
        <v>-7498.9820927004175</v>
      </c>
      <c r="F40">
        <f t="shared" si="1"/>
        <v>-7499</v>
      </c>
      <c r="G40">
        <f t="shared" si="2"/>
        <v>5.1431000003503868E-2</v>
      </c>
      <c r="K40">
        <f t="shared" si="3"/>
        <v>5.1431000003503868E-2</v>
      </c>
      <c r="Q40" s="1">
        <f t="shared" si="4"/>
        <v>15944.936000000002</v>
      </c>
    </row>
    <row r="41" spans="1:17" x14ac:dyDescent="0.2">
      <c r="A41" s="21" t="s">
        <v>65</v>
      </c>
      <c r="B41" s="23" t="s">
        <v>46</v>
      </c>
      <c r="C41" s="22">
        <v>31253.442999999999</v>
      </c>
      <c r="D41" s="3"/>
      <c r="E41">
        <f t="shared" si="0"/>
        <v>-7398.0071509424033</v>
      </c>
      <c r="F41">
        <f t="shared" si="1"/>
        <v>-7398</v>
      </c>
      <c r="G41">
        <f t="shared" si="2"/>
        <v>-2.0537999997031875E-2</v>
      </c>
      <c r="K41">
        <f t="shared" si="3"/>
        <v>-2.0537999997031875E-2</v>
      </c>
      <c r="Q41" s="1">
        <f t="shared" si="4"/>
        <v>16234.942999999999</v>
      </c>
    </row>
    <row r="42" spans="1:17" x14ac:dyDescent="0.2">
      <c r="A42" s="21" t="s">
        <v>65</v>
      </c>
      <c r="B42" s="23" t="s">
        <v>46</v>
      </c>
      <c r="C42" s="22">
        <v>31322.455999999998</v>
      </c>
      <c r="D42" s="3"/>
      <c r="E42">
        <f t="shared" si="0"/>
        <v>-7373.9781321409755</v>
      </c>
      <c r="F42">
        <f t="shared" si="1"/>
        <v>-7374</v>
      </c>
      <c r="G42">
        <f t="shared" si="2"/>
        <v>6.2806000001728535E-2</v>
      </c>
      <c r="K42">
        <f t="shared" si="3"/>
        <v>6.2806000001728535E-2</v>
      </c>
      <c r="Q42" s="1">
        <f t="shared" si="4"/>
        <v>16303.955999999998</v>
      </c>
    </row>
    <row r="43" spans="1:17" x14ac:dyDescent="0.2">
      <c r="A43" s="21" t="s">
        <v>65</v>
      </c>
      <c r="B43" s="23" t="s">
        <v>46</v>
      </c>
      <c r="C43" s="22">
        <v>31345.371999999999</v>
      </c>
      <c r="D43" s="3"/>
      <c r="E43">
        <f t="shared" si="0"/>
        <v>-7365.9992151999122</v>
      </c>
      <c r="F43">
        <f t="shared" si="1"/>
        <v>-7366</v>
      </c>
      <c r="G43">
        <f t="shared" si="2"/>
        <v>2.2540000027220231E-3</v>
      </c>
      <c r="K43">
        <f t="shared" si="3"/>
        <v>2.2540000027220231E-3</v>
      </c>
      <c r="Q43" s="1">
        <f t="shared" si="4"/>
        <v>16326.871999999999</v>
      </c>
    </row>
    <row r="44" spans="1:17" x14ac:dyDescent="0.2">
      <c r="A44" s="21" t="s">
        <v>65</v>
      </c>
      <c r="B44" s="23" t="s">
        <v>46</v>
      </c>
      <c r="C44" s="22">
        <v>31704.392</v>
      </c>
      <c r="D44" s="3"/>
      <c r="E44">
        <f t="shared" si="0"/>
        <v>-7240.9952546404693</v>
      </c>
      <c r="F44">
        <f t="shared" si="1"/>
        <v>-7241</v>
      </c>
      <c r="G44">
        <f t="shared" si="2"/>
        <v>1.3629000000946689E-2</v>
      </c>
      <c r="K44">
        <f t="shared" si="3"/>
        <v>1.3629000000946689E-2</v>
      </c>
      <c r="Q44" s="1">
        <f t="shared" si="4"/>
        <v>16685.892</v>
      </c>
    </row>
    <row r="45" spans="1:17" x14ac:dyDescent="0.2">
      <c r="A45" s="21" t="s">
        <v>65</v>
      </c>
      <c r="B45" s="23" t="s">
        <v>46</v>
      </c>
      <c r="C45" s="22">
        <v>33476.447</v>
      </c>
      <c r="D45" s="3"/>
      <c r="E45">
        <f t="shared" si="0"/>
        <v>-6623.9992841397607</v>
      </c>
      <c r="F45">
        <f t="shared" si="1"/>
        <v>-6624</v>
      </c>
      <c r="G45">
        <f t="shared" si="2"/>
        <v>2.0559999975375831E-3</v>
      </c>
      <c r="K45">
        <f t="shared" si="3"/>
        <v>2.0559999975375831E-3</v>
      </c>
      <c r="Q45" s="1">
        <f t="shared" si="4"/>
        <v>18457.947</v>
      </c>
    </row>
    <row r="46" spans="1:17" x14ac:dyDescent="0.2">
      <c r="A46" s="21" t="s">
        <v>140</v>
      </c>
      <c r="B46" s="23" t="s">
        <v>46</v>
      </c>
      <c r="C46" s="22">
        <v>33829.339999999997</v>
      </c>
      <c r="D46" s="3"/>
      <c r="E46">
        <f t="shared" si="0"/>
        <v>-6501.1286288734709</v>
      </c>
      <c r="F46">
        <f t="shared" si="1"/>
        <v>-6501</v>
      </c>
      <c r="G46">
        <f t="shared" si="2"/>
        <v>-0.3694309999991674</v>
      </c>
      <c r="K46">
        <f t="shared" si="3"/>
        <v>-0.3694309999991674</v>
      </c>
      <c r="Q46" s="1">
        <f t="shared" si="4"/>
        <v>18810.839999999997</v>
      </c>
    </row>
    <row r="47" spans="1:17" x14ac:dyDescent="0.2">
      <c r="A47" s="21" t="s">
        <v>140</v>
      </c>
      <c r="B47" s="23" t="s">
        <v>46</v>
      </c>
      <c r="C47" s="22">
        <v>33838.410000000003</v>
      </c>
      <c r="D47" s="3"/>
      <c r="E47">
        <f t="shared" si="0"/>
        <v>-6497.9706267502606</v>
      </c>
      <c r="F47">
        <f t="shared" si="1"/>
        <v>-6498</v>
      </c>
      <c r="G47">
        <f t="shared" si="2"/>
        <v>8.4362000008695759E-2</v>
      </c>
      <c r="K47">
        <f t="shared" si="3"/>
        <v>8.4362000008695759E-2</v>
      </c>
      <c r="Q47" s="1">
        <f t="shared" si="4"/>
        <v>18819.910000000003</v>
      </c>
    </row>
    <row r="48" spans="1:17" x14ac:dyDescent="0.2">
      <c r="A48" s="21" t="s">
        <v>140</v>
      </c>
      <c r="B48" s="23" t="s">
        <v>46</v>
      </c>
      <c r="C48" s="22">
        <v>33858.35</v>
      </c>
      <c r="D48" s="3"/>
      <c r="E48">
        <f t="shared" si="0"/>
        <v>-6491.027896613904</v>
      </c>
      <c r="F48">
        <f t="shared" si="1"/>
        <v>-6491</v>
      </c>
      <c r="G48">
        <f t="shared" si="2"/>
        <v>-8.0120999999053311E-2</v>
      </c>
      <c r="K48">
        <f t="shared" si="3"/>
        <v>-8.0120999999053311E-2</v>
      </c>
      <c r="Q48" s="1">
        <f t="shared" si="4"/>
        <v>18839.849999999999</v>
      </c>
    </row>
    <row r="49" spans="1:17" x14ac:dyDescent="0.2">
      <c r="A49" s="21" t="s">
        <v>140</v>
      </c>
      <c r="B49" s="23" t="s">
        <v>46</v>
      </c>
      <c r="C49" s="22">
        <v>33890.39</v>
      </c>
      <c r="D49" s="3"/>
      <c r="E49">
        <f t="shared" si="0"/>
        <v>-6479.8721757729354</v>
      </c>
      <c r="F49">
        <f t="shared" si="1"/>
        <v>-6480</v>
      </c>
      <c r="G49">
        <f t="shared" si="2"/>
        <v>0.36712000000261469</v>
      </c>
      <c r="K49">
        <f t="shared" si="3"/>
        <v>0.36712000000261469</v>
      </c>
      <c r="Q49" s="1">
        <f t="shared" si="4"/>
        <v>18871.89</v>
      </c>
    </row>
    <row r="50" spans="1:17" x14ac:dyDescent="0.2">
      <c r="A50" s="21" t="s">
        <v>140</v>
      </c>
      <c r="B50" s="23" t="s">
        <v>46</v>
      </c>
      <c r="C50" s="22">
        <v>33927.339999999997</v>
      </c>
      <c r="D50" s="3"/>
      <c r="E50">
        <f t="shared" si="0"/>
        <v>-6467.0068859766252</v>
      </c>
      <c r="F50">
        <f t="shared" si="1"/>
        <v>-6467</v>
      </c>
      <c r="G50">
        <f t="shared" si="2"/>
        <v>-1.9777000001340639E-2</v>
      </c>
      <c r="K50">
        <f t="shared" si="3"/>
        <v>-1.9777000001340639E-2</v>
      </c>
      <c r="Q50" s="1">
        <f t="shared" si="4"/>
        <v>18908.839999999997</v>
      </c>
    </row>
    <row r="51" spans="1:17" x14ac:dyDescent="0.2">
      <c r="A51" s="21" t="s">
        <v>65</v>
      </c>
      <c r="B51" s="23" t="s">
        <v>46</v>
      </c>
      <c r="C51" s="22">
        <v>33927.410000000003</v>
      </c>
      <c r="D51" s="3"/>
      <c r="E51">
        <f t="shared" si="0"/>
        <v>-6466.9825133031254</v>
      </c>
      <c r="F51">
        <f t="shared" si="1"/>
        <v>-6467</v>
      </c>
      <c r="G51">
        <f t="shared" si="2"/>
        <v>5.022300000564428E-2</v>
      </c>
      <c r="K51">
        <f t="shared" si="3"/>
        <v>5.022300000564428E-2</v>
      </c>
      <c r="Q51" s="1">
        <f t="shared" si="4"/>
        <v>18908.910000000003</v>
      </c>
    </row>
    <row r="52" spans="1:17" x14ac:dyDescent="0.2">
      <c r="A52" s="21" t="s">
        <v>140</v>
      </c>
      <c r="B52" s="23" t="s">
        <v>46</v>
      </c>
      <c r="C52" s="22">
        <v>33950.29</v>
      </c>
      <c r="D52" s="3"/>
      <c r="E52">
        <f t="shared" si="0"/>
        <v>-6459.0161308798624</v>
      </c>
      <c r="F52">
        <f t="shared" si="1"/>
        <v>-6459</v>
      </c>
      <c r="G52">
        <f t="shared" si="2"/>
        <v>-4.6328999997058418E-2</v>
      </c>
      <c r="K52">
        <f t="shared" si="3"/>
        <v>-4.6328999997058418E-2</v>
      </c>
      <c r="Q52" s="1">
        <f t="shared" si="4"/>
        <v>18931.79</v>
      </c>
    </row>
    <row r="53" spans="1:17" x14ac:dyDescent="0.2">
      <c r="A53" s="21" t="s">
        <v>65</v>
      </c>
      <c r="B53" s="23" t="s">
        <v>46</v>
      </c>
      <c r="C53" s="22">
        <v>34194.451999999997</v>
      </c>
      <c r="D53" s="3"/>
      <c r="E53">
        <f t="shared" si="0"/>
        <v>-6374.0035493576233</v>
      </c>
      <c r="F53">
        <f t="shared" si="1"/>
        <v>-6374</v>
      </c>
      <c r="G53">
        <f t="shared" si="2"/>
        <v>-1.0193999994953629E-2</v>
      </c>
      <c r="K53">
        <f t="shared" si="3"/>
        <v>-1.0193999994953629E-2</v>
      </c>
      <c r="Q53" s="1">
        <f t="shared" si="4"/>
        <v>19175.951999999997</v>
      </c>
    </row>
    <row r="54" spans="1:17" x14ac:dyDescent="0.2">
      <c r="A54" s="21" t="s">
        <v>65</v>
      </c>
      <c r="B54" s="23" t="s">
        <v>46</v>
      </c>
      <c r="C54" s="22">
        <v>34217.42</v>
      </c>
      <c r="D54" s="3"/>
      <c r="E54">
        <f t="shared" si="0"/>
        <v>-6366.0065270019622</v>
      </c>
      <c r="F54">
        <f t="shared" si="1"/>
        <v>-6366</v>
      </c>
      <c r="G54">
        <f t="shared" si="2"/>
        <v>-1.874600000155624E-2</v>
      </c>
      <c r="K54">
        <f t="shared" si="3"/>
        <v>-1.874600000155624E-2</v>
      </c>
      <c r="Q54" s="1">
        <f t="shared" si="4"/>
        <v>19198.919999999998</v>
      </c>
    </row>
    <row r="55" spans="1:17" x14ac:dyDescent="0.2">
      <c r="A55" s="21" t="s">
        <v>65</v>
      </c>
      <c r="B55" s="23" t="s">
        <v>46</v>
      </c>
      <c r="C55" s="22">
        <v>34458.629999999997</v>
      </c>
      <c r="D55" s="3"/>
      <c r="E55">
        <f t="shared" si="0"/>
        <v>-6282.0217759392272</v>
      </c>
      <c r="F55">
        <f t="shared" si="1"/>
        <v>-6282</v>
      </c>
      <c r="G55">
        <f t="shared" si="2"/>
        <v>-6.2541999999666587E-2</v>
      </c>
      <c r="K55">
        <f t="shared" si="3"/>
        <v>-6.2541999999666587E-2</v>
      </c>
      <c r="Q55" s="1">
        <f t="shared" si="4"/>
        <v>19440.129999999997</v>
      </c>
    </row>
    <row r="56" spans="1:17" x14ac:dyDescent="0.2">
      <c r="A56" s="21" t="s">
        <v>65</v>
      </c>
      <c r="B56" s="23" t="s">
        <v>46</v>
      </c>
      <c r="C56" s="22">
        <v>34484.591999999997</v>
      </c>
      <c r="D56" s="3"/>
      <c r="E56">
        <f t="shared" si="0"/>
        <v>-6272.9822995199629</v>
      </c>
      <c r="F56">
        <f t="shared" si="1"/>
        <v>-6273</v>
      </c>
      <c r="G56">
        <f t="shared" si="2"/>
        <v>5.0836999995226506E-2</v>
      </c>
      <c r="K56">
        <f t="shared" si="3"/>
        <v>5.0836999995226506E-2</v>
      </c>
      <c r="Q56" s="1">
        <f t="shared" si="4"/>
        <v>19466.091999999997</v>
      </c>
    </row>
    <row r="57" spans="1:17" x14ac:dyDescent="0.2">
      <c r="A57" s="21" t="s">
        <v>65</v>
      </c>
      <c r="B57" s="23" t="s">
        <v>46</v>
      </c>
      <c r="C57" s="22">
        <v>34958.445</v>
      </c>
      <c r="D57" s="3"/>
      <c r="E57">
        <f t="shared" si="0"/>
        <v>-6107.9956644495651</v>
      </c>
      <c r="F57">
        <f t="shared" si="1"/>
        <v>-6108</v>
      </c>
      <c r="G57">
        <f t="shared" si="2"/>
        <v>1.2452000002667774E-2</v>
      </c>
      <c r="K57">
        <f t="shared" si="3"/>
        <v>1.2452000002667774E-2</v>
      </c>
      <c r="Q57" s="1">
        <f t="shared" si="4"/>
        <v>19939.945</v>
      </c>
    </row>
    <row r="58" spans="1:17" x14ac:dyDescent="0.2">
      <c r="A58" s="21" t="s">
        <v>65</v>
      </c>
      <c r="B58" s="23" t="s">
        <v>46</v>
      </c>
      <c r="C58" s="22">
        <v>35314.54</v>
      </c>
      <c r="D58" s="3"/>
      <c r="E58">
        <f t="shared" si="0"/>
        <v>-5984.0101334612773</v>
      </c>
      <c r="F58">
        <f t="shared" si="1"/>
        <v>-5984</v>
      </c>
      <c r="G58">
        <f t="shared" si="2"/>
        <v>-2.9103999993822072E-2</v>
      </c>
      <c r="K58">
        <f t="shared" si="3"/>
        <v>-2.9103999993822072E-2</v>
      </c>
      <c r="Q58" s="1">
        <f t="shared" si="4"/>
        <v>20296.04</v>
      </c>
    </row>
    <row r="59" spans="1:17" x14ac:dyDescent="0.2">
      <c r="A59" s="21" t="s">
        <v>65</v>
      </c>
      <c r="B59" s="23" t="s">
        <v>46</v>
      </c>
      <c r="C59" s="22">
        <v>35389.315999999999</v>
      </c>
      <c r="D59" s="3"/>
      <c r="E59">
        <f t="shared" si="0"/>
        <v>-5957.9745472688846</v>
      </c>
      <c r="F59">
        <f t="shared" si="1"/>
        <v>-5958</v>
      </c>
      <c r="G59">
        <f t="shared" si="2"/>
        <v>7.310200000210898E-2</v>
      </c>
      <c r="K59">
        <f t="shared" si="3"/>
        <v>7.310200000210898E-2</v>
      </c>
      <c r="Q59" s="1">
        <f t="shared" si="4"/>
        <v>20370.815999999999</v>
      </c>
    </row>
    <row r="60" spans="1:17" x14ac:dyDescent="0.2">
      <c r="A60" s="21" t="s">
        <v>65</v>
      </c>
      <c r="B60" s="23" t="s">
        <v>46</v>
      </c>
      <c r="C60" s="22">
        <v>36348.481</v>
      </c>
      <c r="D60" s="3"/>
      <c r="E60">
        <f t="shared" si="0"/>
        <v>-5624.0114704765092</v>
      </c>
      <c r="F60">
        <f t="shared" si="1"/>
        <v>-5624</v>
      </c>
      <c r="G60">
        <f t="shared" si="2"/>
        <v>-3.2943999998678919E-2</v>
      </c>
      <c r="K60">
        <f t="shared" si="3"/>
        <v>-3.2943999998678919E-2</v>
      </c>
      <c r="Q60" s="1">
        <f t="shared" si="4"/>
        <v>21329.981</v>
      </c>
    </row>
    <row r="61" spans="1:17" x14ac:dyDescent="0.2">
      <c r="A61" s="21" t="s">
        <v>65</v>
      </c>
      <c r="B61" s="23" t="s">
        <v>46</v>
      </c>
      <c r="C61" s="22">
        <v>36371.463000000003</v>
      </c>
      <c r="D61" s="3"/>
      <c r="E61">
        <f t="shared" si="0"/>
        <v>-5616.0095735861478</v>
      </c>
      <c r="F61">
        <f t="shared" si="1"/>
        <v>-5616</v>
      </c>
      <c r="G61">
        <f t="shared" si="2"/>
        <v>-2.7495999995153397E-2</v>
      </c>
      <c r="K61">
        <f t="shared" si="3"/>
        <v>-2.7495999995153397E-2</v>
      </c>
      <c r="Q61" s="1">
        <f t="shared" si="4"/>
        <v>21352.963000000003</v>
      </c>
    </row>
    <row r="62" spans="1:17" x14ac:dyDescent="0.2">
      <c r="A62" t="s">
        <v>43</v>
      </c>
      <c r="C62" s="3">
        <v>52501.03</v>
      </c>
      <c r="D62" s="3" t="s">
        <v>13</v>
      </c>
      <c r="E62">
        <f t="shared" si="0"/>
        <v>0</v>
      </c>
      <c r="F62">
        <f t="shared" si="1"/>
        <v>0</v>
      </c>
      <c r="G62">
        <f t="shared" si="2"/>
        <v>0</v>
      </c>
      <c r="H62">
        <f>+G62</f>
        <v>0</v>
      </c>
      <c r="O62">
        <f ca="1">+C$11+C$12*$F62</f>
        <v>7.9555488399743912E-2</v>
      </c>
      <c r="Q62" s="1">
        <f t="shared" si="4"/>
        <v>37482.53</v>
      </c>
    </row>
    <row r="63" spans="1:17" x14ac:dyDescent="0.2">
      <c r="A63" s="6" t="s">
        <v>45</v>
      </c>
      <c r="B63" s="7" t="s">
        <v>46</v>
      </c>
      <c r="C63" s="6">
        <v>53233.421999999999</v>
      </c>
      <c r="D63" s="6">
        <v>5.0000000000000001E-3</v>
      </c>
      <c r="E63">
        <f t="shared" si="0"/>
        <v>255.00501554802472</v>
      </c>
      <c r="F63">
        <f t="shared" si="1"/>
        <v>255</v>
      </c>
      <c r="G63">
        <f t="shared" si="2"/>
        <v>1.4405000001715962E-2</v>
      </c>
      <c r="I63">
        <f>+G63</f>
        <v>1.4405000001715962E-2</v>
      </c>
      <c r="O63">
        <f ca="1">+C$11+C$12*$F63</f>
        <v>-3.7597283048273089E-2</v>
      </c>
      <c r="Q63" s="1">
        <f t="shared" si="4"/>
        <v>38214.921999999999</v>
      </c>
    </row>
    <row r="64" spans="1:17" x14ac:dyDescent="0.2">
      <c r="A64" s="6" t="s">
        <v>45</v>
      </c>
      <c r="B64" s="7" t="s">
        <v>46</v>
      </c>
      <c r="C64" s="6">
        <v>53592.406000000003</v>
      </c>
      <c r="D64" s="6">
        <v>4.0000000000000001E-3</v>
      </c>
      <c r="E64">
        <f t="shared" si="0"/>
        <v>379.99644158967067</v>
      </c>
      <c r="F64">
        <f t="shared" si="1"/>
        <v>380</v>
      </c>
      <c r="G64">
        <f t="shared" si="2"/>
        <v>-1.0219999996479601E-2</v>
      </c>
      <c r="I64">
        <f>+G64</f>
        <v>-1.0219999996479601E-2</v>
      </c>
      <c r="O64">
        <f ca="1">+C$11+C$12*$F64</f>
        <v>-9.5025112189457889E-2</v>
      </c>
      <c r="Q64" s="1">
        <f t="shared" si="4"/>
        <v>38573.906000000003</v>
      </c>
    </row>
    <row r="65" spans="1:17" x14ac:dyDescent="0.2">
      <c r="A65" s="21" t="s">
        <v>202</v>
      </c>
      <c r="B65" s="23" t="s">
        <v>46</v>
      </c>
      <c r="C65" s="22">
        <v>55042.405100000004</v>
      </c>
      <c r="D65" s="3"/>
      <c r="E65">
        <f t="shared" si="0"/>
        <v>884.85865068005137</v>
      </c>
      <c r="F65">
        <f t="shared" si="1"/>
        <v>885</v>
      </c>
      <c r="G65">
        <f t="shared" si="2"/>
        <v>-0.40596499999810476</v>
      </c>
      <c r="K65">
        <f>+G65</f>
        <v>-0.40596499999810476</v>
      </c>
      <c r="O65">
        <f ca="1">+C$11+C$12*$F65</f>
        <v>-0.32703354191984452</v>
      </c>
      <c r="Q65" s="1">
        <f t="shared" si="4"/>
        <v>40023.905100000004</v>
      </c>
    </row>
    <row r="66" spans="1:17" x14ac:dyDescent="0.2">
      <c r="A66" s="6" t="s">
        <v>47</v>
      </c>
      <c r="B66" s="7" t="s">
        <v>46</v>
      </c>
      <c r="C66" s="6">
        <v>55728.820399999997</v>
      </c>
      <c r="D66" s="6">
        <v>6.9999999999999999E-4</v>
      </c>
      <c r="E66">
        <f t="shared" si="0"/>
        <v>1123.8554505480188</v>
      </c>
      <c r="F66">
        <f t="shared" si="1"/>
        <v>1124</v>
      </c>
      <c r="G66">
        <f t="shared" si="2"/>
        <v>-0.41515600000275299</v>
      </c>
      <c r="I66">
        <f>+G66</f>
        <v>-0.41515600000275299</v>
      </c>
      <c r="O66">
        <f ca="1">+C$11+C$12*$F66</f>
        <v>-0.43683555123778983</v>
      </c>
      <c r="Q66" s="1">
        <f t="shared" si="4"/>
        <v>40710.320399999997</v>
      </c>
    </row>
    <row r="67" spans="1:17" x14ac:dyDescent="0.2">
      <c r="B67" s="2"/>
      <c r="C67" s="3"/>
      <c r="D67" s="3"/>
    </row>
    <row r="68" spans="1:17" x14ac:dyDescent="0.2">
      <c r="B68" s="2"/>
      <c r="C68" s="3"/>
      <c r="D68" s="3"/>
    </row>
    <row r="69" spans="1:17" x14ac:dyDescent="0.2">
      <c r="B69" s="2"/>
      <c r="C69" s="3"/>
      <c r="D69" s="3"/>
    </row>
    <row r="70" spans="1:17" x14ac:dyDescent="0.2">
      <c r="B70" s="2"/>
      <c r="C70" s="3"/>
      <c r="D70" s="3"/>
    </row>
    <row r="71" spans="1:17" x14ac:dyDescent="0.2">
      <c r="B71" s="2"/>
      <c r="C71" s="3"/>
      <c r="D71" s="3"/>
    </row>
    <row r="72" spans="1:17" x14ac:dyDescent="0.2">
      <c r="B72" s="2"/>
      <c r="C72" s="3"/>
      <c r="D72" s="3"/>
    </row>
    <row r="73" spans="1:17" x14ac:dyDescent="0.2">
      <c r="B73" s="2"/>
      <c r="C73" s="3"/>
      <c r="D73" s="3"/>
    </row>
    <row r="74" spans="1:17" x14ac:dyDescent="0.2">
      <c r="B74" s="2"/>
      <c r="C74" s="3"/>
      <c r="D74" s="3"/>
    </row>
    <row r="75" spans="1:17" x14ac:dyDescent="0.2">
      <c r="B75" s="2"/>
      <c r="C75" s="3"/>
      <c r="D75" s="3"/>
    </row>
    <row r="76" spans="1:17" x14ac:dyDescent="0.2">
      <c r="B76" s="2"/>
      <c r="C76" s="3"/>
      <c r="D76" s="3"/>
    </row>
    <row r="77" spans="1:17" x14ac:dyDescent="0.2">
      <c r="B77" s="2"/>
      <c r="C77" s="3"/>
      <c r="D77" s="3"/>
    </row>
    <row r="78" spans="1:17" x14ac:dyDescent="0.2">
      <c r="B78" s="2"/>
      <c r="C78" s="3"/>
      <c r="D78" s="3"/>
    </row>
    <row r="79" spans="1:17" x14ac:dyDescent="0.2">
      <c r="B79" s="2"/>
      <c r="C79" s="3"/>
      <c r="D79" s="3"/>
    </row>
    <row r="80" spans="1:17" x14ac:dyDescent="0.2">
      <c r="B80" s="2"/>
      <c r="C80" s="3"/>
      <c r="D80" s="3"/>
    </row>
    <row r="81" spans="2:4" x14ac:dyDescent="0.2">
      <c r="B81" s="2"/>
      <c r="C81" s="3"/>
      <c r="D81" s="3"/>
    </row>
    <row r="82" spans="2:4" x14ac:dyDescent="0.2">
      <c r="B82" s="2"/>
      <c r="C82" s="3"/>
      <c r="D82" s="3"/>
    </row>
    <row r="83" spans="2:4" x14ac:dyDescent="0.2">
      <c r="B83" s="2"/>
      <c r="C83" s="3"/>
      <c r="D83" s="3"/>
    </row>
    <row r="84" spans="2:4" x14ac:dyDescent="0.2">
      <c r="B84" s="2"/>
      <c r="C84" s="3"/>
      <c r="D84" s="3"/>
    </row>
    <row r="85" spans="2:4" x14ac:dyDescent="0.2">
      <c r="B85" s="2"/>
      <c r="C85" s="3"/>
      <c r="D85" s="3"/>
    </row>
    <row r="86" spans="2:4" x14ac:dyDescent="0.2">
      <c r="B86" s="2"/>
      <c r="C86" s="3"/>
      <c r="D86" s="3"/>
    </row>
    <row r="87" spans="2:4" x14ac:dyDescent="0.2">
      <c r="B87" s="2"/>
      <c r="C87" s="3"/>
      <c r="D87" s="3"/>
    </row>
    <row r="88" spans="2:4" x14ac:dyDescent="0.2">
      <c r="B88" s="2"/>
      <c r="C88" s="3"/>
      <c r="D88" s="3"/>
    </row>
    <row r="89" spans="2:4" x14ac:dyDescent="0.2">
      <c r="B89" s="2"/>
      <c r="C89" s="3"/>
      <c r="D89" s="3"/>
    </row>
    <row r="90" spans="2:4" x14ac:dyDescent="0.2">
      <c r="B90" s="2"/>
      <c r="C90" s="3"/>
      <c r="D90" s="3"/>
    </row>
    <row r="91" spans="2:4" x14ac:dyDescent="0.2">
      <c r="B91" s="2"/>
      <c r="C91" s="3"/>
      <c r="D91" s="3"/>
    </row>
    <row r="92" spans="2:4" x14ac:dyDescent="0.2">
      <c r="B92" s="2"/>
      <c r="C92" s="3"/>
      <c r="D92" s="3"/>
    </row>
    <row r="93" spans="2:4" x14ac:dyDescent="0.2">
      <c r="B93" s="2"/>
      <c r="C93" s="3"/>
      <c r="D93" s="3"/>
    </row>
    <row r="94" spans="2:4" x14ac:dyDescent="0.2">
      <c r="B94" s="2"/>
      <c r="C94" s="3"/>
      <c r="D94" s="3"/>
    </row>
    <row r="95" spans="2:4" x14ac:dyDescent="0.2">
      <c r="B95" s="2"/>
      <c r="C95" s="3"/>
      <c r="D95" s="3"/>
    </row>
    <row r="96" spans="2:4" x14ac:dyDescent="0.2">
      <c r="B96" s="2"/>
      <c r="C96" s="3"/>
      <c r="D96" s="3"/>
    </row>
    <row r="97" spans="2:4" x14ac:dyDescent="0.2">
      <c r="B97" s="2"/>
      <c r="C97" s="3"/>
      <c r="D97" s="3"/>
    </row>
    <row r="98" spans="2:4" x14ac:dyDescent="0.2">
      <c r="B98" s="2"/>
      <c r="C98" s="3"/>
      <c r="D98" s="3"/>
    </row>
    <row r="99" spans="2:4" x14ac:dyDescent="0.2">
      <c r="B99" s="2"/>
      <c r="C99" s="3"/>
      <c r="D99" s="3"/>
    </row>
    <row r="100" spans="2:4" x14ac:dyDescent="0.2">
      <c r="B100" s="2"/>
      <c r="C100" s="3"/>
      <c r="D100" s="3"/>
    </row>
    <row r="101" spans="2:4" x14ac:dyDescent="0.2">
      <c r="B101" s="2"/>
      <c r="C101" s="3"/>
      <c r="D101" s="3"/>
    </row>
    <row r="102" spans="2:4" x14ac:dyDescent="0.2">
      <c r="B102" s="2"/>
      <c r="C102" s="3"/>
      <c r="D102" s="3"/>
    </row>
    <row r="103" spans="2:4" x14ac:dyDescent="0.2">
      <c r="B103" s="2"/>
      <c r="C103" s="3"/>
      <c r="D103" s="3"/>
    </row>
    <row r="104" spans="2:4" x14ac:dyDescent="0.2">
      <c r="B104" s="2"/>
      <c r="C104" s="3"/>
      <c r="D104" s="3"/>
    </row>
    <row r="105" spans="2:4" x14ac:dyDescent="0.2">
      <c r="B105" s="2"/>
      <c r="C105" s="3"/>
      <c r="D105" s="3"/>
    </row>
    <row r="106" spans="2:4" x14ac:dyDescent="0.2">
      <c r="B106" s="2"/>
      <c r="C106" s="3"/>
      <c r="D106" s="3"/>
    </row>
    <row r="107" spans="2:4" x14ac:dyDescent="0.2">
      <c r="B107" s="2"/>
      <c r="C107" s="3"/>
      <c r="D107" s="3"/>
    </row>
    <row r="108" spans="2:4" x14ac:dyDescent="0.2">
      <c r="B108" s="2"/>
      <c r="C108" s="3"/>
      <c r="D108" s="3"/>
    </row>
    <row r="109" spans="2:4" x14ac:dyDescent="0.2">
      <c r="B109" s="2"/>
      <c r="C109" s="3"/>
      <c r="D109" s="3"/>
    </row>
    <row r="110" spans="2:4" x14ac:dyDescent="0.2">
      <c r="B110" s="2"/>
      <c r="C110" s="3"/>
      <c r="D110" s="3"/>
    </row>
    <row r="111" spans="2:4" x14ac:dyDescent="0.2">
      <c r="B111" s="2"/>
      <c r="C111" s="3"/>
      <c r="D111" s="3"/>
    </row>
    <row r="112" spans="2:4" x14ac:dyDescent="0.2">
      <c r="B112" s="2"/>
      <c r="C112" s="3"/>
      <c r="D112" s="3"/>
    </row>
    <row r="113" spans="2:4" x14ac:dyDescent="0.2">
      <c r="B113" s="2"/>
      <c r="C113" s="3"/>
      <c r="D113" s="3"/>
    </row>
    <row r="114" spans="2:4" x14ac:dyDescent="0.2">
      <c r="B114" s="2"/>
      <c r="C114" s="3"/>
      <c r="D114" s="3"/>
    </row>
    <row r="115" spans="2:4" x14ac:dyDescent="0.2">
      <c r="B115" s="2"/>
      <c r="C115" s="3"/>
      <c r="D115" s="3"/>
    </row>
    <row r="116" spans="2:4" x14ac:dyDescent="0.2">
      <c r="B116" s="2"/>
      <c r="C116" s="3"/>
      <c r="D116" s="3"/>
    </row>
    <row r="117" spans="2:4" x14ac:dyDescent="0.2">
      <c r="B117" s="2"/>
      <c r="C117" s="3"/>
      <c r="D117" s="3"/>
    </row>
    <row r="118" spans="2:4" x14ac:dyDescent="0.2">
      <c r="B118" s="2"/>
      <c r="C118" s="3"/>
      <c r="D118" s="3"/>
    </row>
    <row r="119" spans="2:4" x14ac:dyDescent="0.2">
      <c r="B119" s="2"/>
      <c r="C119" s="3"/>
      <c r="D119" s="3"/>
    </row>
    <row r="120" spans="2:4" x14ac:dyDescent="0.2">
      <c r="B120" s="2"/>
      <c r="C120" s="3"/>
      <c r="D120" s="3"/>
    </row>
    <row r="121" spans="2:4" x14ac:dyDescent="0.2">
      <c r="B121" s="2"/>
      <c r="C121" s="3"/>
      <c r="D121" s="3"/>
    </row>
    <row r="122" spans="2:4" x14ac:dyDescent="0.2">
      <c r="B122" s="2"/>
      <c r="C122" s="3"/>
      <c r="D122" s="3"/>
    </row>
    <row r="123" spans="2:4" x14ac:dyDescent="0.2">
      <c r="B123" s="2"/>
      <c r="C123" s="3"/>
      <c r="D123" s="3"/>
    </row>
    <row r="124" spans="2:4" x14ac:dyDescent="0.2">
      <c r="B124" s="2"/>
      <c r="C124" s="3"/>
      <c r="D124" s="3"/>
    </row>
    <row r="125" spans="2:4" x14ac:dyDescent="0.2">
      <c r="B125" s="2"/>
      <c r="C125" s="3"/>
      <c r="D125" s="3"/>
    </row>
    <row r="126" spans="2:4" x14ac:dyDescent="0.2">
      <c r="B126" s="2"/>
      <c r="C126" s="3"/>
      <c r="D126" s="3"/>
    </row>
    <row r="127" spans="2:4" x14ac:dyDescent="0.2">
      <c r="B127" s="2"/>
      <c r="C127" s="3"/>
      <c r="D127" s="3"/>
    </row>
    <row r="128" spans="2:4" x14ac:dyDescent="0.2">
      <c r="B128" s="2"/>
      <c r="C128" s="3"/>
      <c r="D128" s="3"/>
    </row>
    <row r="129" spans="2:4" x14ac:dyDescent="0.2">
      <c r="B129" s="2"/>
      <c r="C129" s="3"/>
      <c r="D129" s="3"/>
    </row>
    <row r="130" spans="2:4" x14ac:dyDescent="0.2">
      <c r="B130" s="2"/>
      <c r="C130" s="3"/>
      <c r="D130" s="3"/>
    </row>
    <row r="131" spans="2:4" x14ac:dyDescent="0.2">
      <c r="B131" s="2"/>
      <c r="C131" s="3"/>
      <c r="D131" s="3"/>
    </row>
    <row r="132" spans="2:4" x14ac:dyDescent="0.2">
      <c r="B132" s="2"/>
      <c r="C132" s="3"/>
      <c r="D132" s="3"/>
    </row>
    <row r="133" spans="2:4" x14ac:dyDescent="0.2">
      <c r="B133" s="2"/>
      <c r="C133" s="3"/>
      <c r="D133" s="3"/>
    </row>
    <row r="134" spans="2:4" x14ac:dyDescent="0.2">
      <c r="B134" s="2"/>
      <c r="C134" s="3"/>
      <c r="D134" s="3"/>
    </row>
    <row r="135" spans="2:4" x14ac:dyDescent="0.2">
      <c r="B135" s="2"/>
      <c r="C135" s="3"/>
      <c r="D135" s="3"/>
    </row>
    <row r="136" spans="2:4" x14ac:dyDescent="0.2">
      <c r="B136" s="2"/>
      <c r="C136" s="3"/>
      <c r="D136" s="3"/>
    </row>
    <row r="137" spans="2:4" x14ac:dyDescent="0.2">
      <c r="B137" s="2"/>
      <c r="C137" s="3"/>
      <c r="D137" s="3"/>
    </row>
    <row r="138" spans="2:4" x14ac:dyDescent="0.2">
      <c r="B138" s="2"/>
      <c r="C138" s="3"/>
      <c r="D138" s="3"/>
    </row>
    <row r="139" spans="2:4" x14ac:dyDescent="0.2">
      <c r="B139" s="2"/>
      <c r="C139" s="3"/>
      <c r="D139" s="3"/>
    </row>
    <row r="140" spans="2:4" x14ac:dyDescent="0.2">
      <c r="B140" s="2"/>
      <c r="C140" s="3"/>
      <c r="D140" s="3"/>
    </row>
    <row r="141" spans="2:4" x14ac:dyDescent="0.2">
      <c r="B141" s="2"/>
      <c r="C141" s="3"/>
      <c r="D141" s="3"/>
    </row>
    <row r="142" spans="2:4" x14ac:dyDescent="0.2">
      <c r="B142" s="2"/>
      <c r="C142" s="3"/>
      <c r="D142" s="3"/>
    </row>
    <row r="143" spans="2:4" x14ac:dyDescent="0.2">
      <c r="B143" s="2"/>
      <c r="C143" s="3"/>
      <c r="D143" s="3"/>
    </row>
    <row r="144" spans="2:4" x14ac:dyDescent="0.2">
      <c r="B144" s="2"/>
      <c r="C144" s="3"/>
      <c r="D144" s="3"/>
    </row>
    <row r="145" spans="2:4" x14ac:dyDescent="0.2">
      <c r="B145" s="2"/>
      <c r="C145" s="3"/>
      <c r="D145" s="3"/>
    </row>
    <row r="146" spans="2:4" x14ac:dyDescent="0.2">
      <c r="B146" s="2"/>
      <c r="C146" s="3"/>
      <c r="D146" s="3"/>
    </row>
    <row r="147" spans="2:4" x14ac:dyDescent="0.2">
      <c r="B147" s="2"/>
      <c r="C147" s="3"/>
      <c r="D147" s="3"/>
    </row>
    <row r="148" spans="2:4" x14ac:dyDescent="0.2">
      <c r="B148" s="2"/>
      <c r="C148" s="3"/>
      <c r="D148" s="3"/>
    </row>
    <row r="149" spans="2:4" x14ac:dyDescent="0.2">
      <c r="B149" s="2"/>
      <c r="C149" s="3"/>
      <c r="D149" s="3"/>
    </row>
    <row r="150" spans="2:4" x14ac:dyDescent="0.2">
      <c r="B150" s="2"/>
      <c r="C150" s="3"/>
      <c r="D150" s="3"/>
    </row>
    <row r="151" spans="2:4" x14ac:dyDescent="0.2">
      <c r="B151" s="2"/>
      <c r="C151" s="3"/>
      <c r="D151" s="3"/>
    </row>
    <row r="152" spans="2:4" x14ac:dyDescent="0.2">
      <c r="B152" s="2"/>
      <c r="C152" s="3"/>
      <c r="D152" s="3"/>
    </row>
    <row r="153" spans="2:4" x14ac:dyDescent="0.2">
      <c r="B153" s="2"/>
      <c r="C153" s="3"/>
      <c r="D153" s="3"/>
    </row>
    <row r="154" spans="2:4" x14ac:dyDescent="0.2">
      <c r="B154" s="2"/>
      <c r="C154" s="3"/>
      <c r="D154" s="3"/>
    </row>
    <row r="155" spans="2:4" x14ac:dyDescent="0.2">
      <c r="B155" s="2"/>
      <c r="C155" s="3"/>
      <c r="D155" s="3"/>
    </row>
    <row r="156" spans="2:4" x14ac:dyDescent="0.2">
      <c r="B156" s="2"/>
      <c r="C156" s="3"/>
      <c r="D156" s="3"/>
    </row>
    <row r="157" spans="2:4" x14ac:dyDescent="0.2">
      <c r="B157" s="2"/>
      <c r="C157" s="3"/>
      <c r="D157" s="3"/>
    </row>
    <row r="158" spans="2:4" x14ac:dyDescent="0.2">
      <c r="B158" s="2"/>
      <c r="C158" s="3"/>
      <c r="D158" s="3"/>
    </row>
    <row r="159" spans="2:4" x14ac:dyDescent="0.2">
      <c r="B159" s="2"/>
      <c r="C159" s="3"/>
      <c r="D159" s="3"/>
    </row>
    <row r="160" spans="2:4" x14ac:dyDescent="0.2">
      <c r="B160" s="2"/>
      <c r="C160" s="3"/>
      <c r="D160" s="3"/>
    </row>
    <row r="161" spans="2:4" x14ac:dyDescent="0.2">
      <c r="B161" s="2"/>
      <c r="C161" s="3"/>
      <c r="D161" s="3"/>
    </row>
    <row r="162" spans="2:4" x14ac:dyDescent="0.2">
      <c r="B162" s="2"/>
      <c r="C162" s="3"/>
      <c r="D162" s="3"/>
    </row>
    <row r="163" spans="2:4" x14ac:dyDescent="0.2">
      <c r="B163" s="2"/>
      <c r="C163" s="3"/>
      <c r="D163" s="3"/>
    </row>
    <row r="164" spans="2:4" x14ac:dyDescent="0.2">
      <c r="B164" s="2"/>
      <c r="C164" s="3"/>
      <c r="D164" s="3"/>
    </row>
    <row r="165" spans="2:4" x14ac:dyDescent="0.2">
      <c r="B165" s="2"/>
      <c r="C165" s="3"/>
      <c r="D165" s="3"/>
    </row>
    <row r="166" spans="2:4" x14ac:dyDescent="0.2">
      <c r="B166" s="2"/>
      <c r="C166" s="3"/>
      <c r="D166" s="3"/>
    </row>
    <row r="167" spans="2:4" x14ac:dyDescent="0.2">
      <c r="B167" s="2"/>
      <c r="C167" s="3"/>
      <c r="D167" s="3"/>
    </row>
    <row r="168" spans="2:4" x14ac:dyDescent="0.2">
      <c r="B168" s="2"/>
      <c r="C168" s="3"/>
      <c r="D168" s="3"/>
    </row>
    <row r="169" spans="2:4" x14ac:dyDescent="0.2">
      <c r="B169" s="2"/>
      <c r="C169" s="3"/>
      <c r="D169" s="3"/>
    </row>
    <row r="170" spans="2:4" x14ac:dyDescent="0.2">
      <c r="B170" s="2"/>
      <c r="C170" s="3"/>
      <c r="D170" s="3"/>
    </row>
    <row r="171" spans="2:4" x14ac:dyDescent="0.2">
      <c r="B171" s="2"/>
      <c r="C171" s="3"/>
      <c r="D171" s="3"/>
    </row>
    <row r="172" spans="2:4" x14ac:dyDescent="0.2">
      <c r="B172" s="2"/>
      <c r="C172" s="3"/>
      <c r="D172" s="3"/>
    </row>
    <row r="173" spans="2:4" x14ac:dyDescent="0.2">
      <c r="B173" s="2"/>
      <c r="C173" s="3"/>
      <c r="D173" s="3"/>
    </row>
    <row r="174" spans="2:4" x14ac:dyDescent="0.2">
      <c r="B174" s="2"/>
      <c r="C174" s="3"/>
      <c r="D174" s="3"/>
    </row>
    <row r="175" spans="2:4" x14ac:dyDescent="0.2">
      <c r="B175" s="2"/>
      <c r="C175" s="3"/>
      <c r="D175" s="3"/>
    </row>
    <row r="176" spans="2:4" x14ac:dyDescent="0.2">
      <c r="B176" s="2"/>
      <c r="C176" s="3"/>
      <c r="D176" s="3"/>
    </row>
    <row r="177" spans="2:4" x14ac:dyDescent="0.2">
      <c r="B177" s="2"/>
      <c r="C177" s="3"/>
      <c r="D177" s="3"/>
    </row>
    <row r="178" spans="2:4" x14ac:dyDescent="0.2">
      <c r="B178" s="2"/>
      <c r="C178" s="3"/>
      <c r="D178" s="3"/>
    </row>
    <row r="179" spans="2:4" x14ac:dyDescent="0.2">
      <c r="B179" s="2"/>
      <c r="C179" s="3"/>
      <c r="D179" s="3"/>
    </row>
    <row r="180" spans="2:4" x14ac:dyDescent="0.2">
      <c r="B180" s="2"/>
      <c r="C180" s="3"/>
      <c r="D180" s="3"/>
    </row>
    <row r="181" spans="2:4" x14ac:dyDescent="0.2">
      <c r="B181" s="2"/>
      <c r="C181" s="3"/>
      <c r="D181" s="3"/>
    </row>
    <row r="182" spans="2:4" x14ac:dyDescent="0.2">
      <c r="B182" s="2"/>
      <c r="C182" s="3"/>
      <c r="D182" s="3"/>
    </row>
    <row r="183" spans="2:4" x14ac:dyDescent="0.2">
      <c r="B183" s="2"/>
      <c r="C183" s="3"/>
      <c r="D183" s="3"/>
    </row>
    <row r="184" spans="2:4" x14ac:dyDescent="0.2">
      <c r="B184" s="2"/>
      <c r="C184" s="3"/>
      <c r="D184" s="3"/>
    </row>
    <row r="185" spans="2:4" x14ac:dyDescent="0.2">
      <c r="B185" s="2"/>
      <c r="C185" s="3"/>
      <c r="D185" s="3"/>
    </row>
    <row r="186" spans="2:4" x14ac:dyDescent="0.2">
      <c r="B186" s="2"/>
      <c r="C186" s="3"/>
      <c r="D186" s="3"/>
    </row>
    <row r="187" spans="2:4" x14ac:dyDescent="0.2">
      <c r="B187" s="2"/>
      <c r="C187" s="3"/>
      <c r="D187" s="3"/>
    </row>
    <row r="188" spans="2:4" x14ac:dyDescent="0.2">
      <c r="B188" s="2"/>
      <c r="C188" s="3"/>
      <c r="D188" s="3"/>
    </row>
    <row r="189" spans="2:4" x14ac:dyDescent="0.2">
      <c r="B189" s="2"/>
      <c r="C189" s="3"/>
      <c r="D189" s="3"/>
    </row>
    <row r="190" spans="2:4" x14ac:dyDescent="0.2">
      <c r="B190" s="2"/>
      <c r="C190" s="3"/>
      <c r="D190" s="3"/>
    </row>
    <row r="191" spans="2:4" x14ac:dyDescent="0.2">
      <c r="B191" s="2"/>
      <c r="C191" s="3"/>
      <c r="D191" s="3"/>
    </row>
    <row r="192" spans="2:4" x14ac:dyDescent="0.2">
      <c r="B192" s="2"/>
      <c r="C192" s="3"/>
      <c r="D192" s="3"/>
    </row>
    <row r="193" spans="2:4" x14ac:dyDescent="0.2">
      <c r="B193" s="2"/>
      <c r="C193" s="3"/>
      <c r="D193" s="3"/>
    </row>
    <row r="194" spans="2:4" x14ac:dyDescent="0.2">
      <c r="B194" s="2"/>
      <c r="C194" s="3"/>
      <c r="D194" s="3"/>
    </row>
    <row r="195" spans="2:4" x14ac:dyDescent="0.2">
      <c r="B195" s="2"/>
      <c r="C195" s="3"/>
      <c r="D195" s="3"/>
    </row>
    <row r="196" spans="2:4" x14ac:dyDescent="0.2">
      <c r="B196" s="2"/>
      <c r="C196" s="3"/>
      <c r="D196" s="3"/>
    </row>
    <row r="197" spans="2:4" x14ac:dyDescent="0.2">
      <c r="B197" s="2"/>
      <c r="C197" s="3"/>
      <c r="D197" s="3"/>
    </row>
    <row r="198" spans="2:4" x14ac:dyDescent="0.2">
      <c r="B198" s="2"/>
      <c r="C198" s="3"/>
      <c r="D198" s="3"/>
    </row>
    <row r="199" spans="2:4" x14ac:dyDescent="0.2">
      <c r="B199" s="2"/>
      <c r="C199" s="3"/>
      <c r="D199" s="3"/>
    </row>
    <row r="200" spans="2:4" x14ac:dyDescent="0.2">
      <c r="B200" s="2"/>
      <c r="C200" s="3"/>
      <c r="D200" s="3"/>
    </row>
    <row r="201" spans="2:4" x14ac:dyDescent="0.2">
      <c r="B201" s="2"/>
      <c r="C201" s="3"/>
      <c r="D201" s="3"/>
    </row>
    <row r="202" spans="2:4" x14ac:dyDescent="0.2">
      <c r="B202" s="2"/>
      <c r="C202" s="3"/>
      <c r="D202" s="3"/>
    </row>
    <row r="203" spans="2:4" x14ac:dyDescent="0.2">
      <c r="B203" s="2"/>
      <c r="C203" s="3"/>
      <c r="D203" s="3"/>
    </row>
    <row r="204" spans="2:4" x14ac:dyDescent="0.2">
      <c r="B204" s="2"/>
      <c r="C204" s="3"/>
      <c r="D204" s="3"/>
    </row>
    <row r="205" spans="2:4" x14ac:dyDescent="0.2">
      <c r="B205" s="2"/>
      <c r="C205" s="3"/>
      <c r="D205" s="3"/>
    </row>
    <row r="206" spans="2:4" x14ac:dyDescent="0.2">
      <c r="B206" s="2"/>
      <c r="C206" s="3"/>
      <c r="D206" s="3"/>
    </row>
    <row r="207" spans="2:4" x14ac:dyDescent="0.2">
      <c r="B207" s="2"/>
      <c r="C207" s="3"/>
      <c r="D207" s="3"/>
    </row>
    <row r="208" spans="2:4" x14ac:dyDescent="0.2">
      <c r="B208" s="2"/>
      <c r="C208" s="3"/>
      <c r="D208" s="3"/>
    </row>
    <row r="209" spans="2:4" x14ac:dyDescent="0.2">
      <c r="B209" s="2"/>
      <c r="C209" s="3"/>
      <c r="D209" s="3"/>
    </row>
    <row r="210" spans="2:4" x14ac:dyDescent="0.2">
      <c r="B210" s="2"/>
      <c r="C210" s="3"/>
      <c r="D210" s="3"/>
    </row>
    <row r="211" spans="2:4" x14ac:dyDescent="0.2">
      <c r="B211" s="2"/>
      <c r="C211" s="3"/>
      <c r="D211" s="3"/>
    </row>
    <row r="212" spans="2:4" x14ac:dyDescent="0.2">
      <c r="B212" s="2"/>
      <c r="C212" s="3"/>
      <c r="D212" s="3"/>
    </row>
    <row r="213" spans="2:4" x14ac:dyDescent="0.2">
      <c r="B213" s="2"/>
      <c r="C213" s="3"/>
      <c r="D213" s="3"/>
    </row>
    <row r="214" spans="2:4" x14ac:dyDescent="0.2">
      <c r="B214" s="2"/>
      <c r="C214" s="3"/>
      <c r="D214" s="3"/>
    </row>
    <row r="215" spans="2:4" x14ac:dyDescent="0.2">
      <c r="B215" s="2"/>
      <c r="C215" s="3"/>
      <c r="D215" s="3"/>
    </row>
    <row r="216" spans="2:4" x14ac:dyDescent="0.2">
      <c r="B216" s="2"/>
      <c r="C216" s="3"/>
      <c r="D216" s="3"/>
    </row>
    <row r="217" spans="2:4" x14ac:dyDescent="0.2">
      <c r="B217" s="2"/>
      <c r="C217" s="3"/>
      <c r="D217" s="3"/>
    </row>
    <row r="218" spans="2:4" x14ac:dyDescent="0.2">
      <c r="B218" s="2"/>
      <c r="C218" s="3"/>
      <c r="D218" s="3"/>
    </row>
    <row r="219" spans="2:4" x14ac:dyDescent="0.2">
      <c r="B219" s="2"/>
      <c r="C219" s="3"/>
      <c r="D219" s="3"/>
    </row>
    <row r="220" spans="2:4" x14ac:dyDescent="0.2">
      <c r="B220" s="2"/>
      <c r="C220" s="3"/>
      <c r="D220" s="3"/>
    </row>
    <row r="221" spans="2:4" x14ac:dyDescent="0.2">
      <c r="B221" s="2"/>
      <c r="C221" s="3"/>
      <c r="D221" s="3"/>
    </row>
    <row r="222" spans="2:4" x14ac:dyDescent="0.2">
      <c r="B222" s="2"/>
      <c r="C222" s="3"/>
      <c r="D222" s="3"/>
    </row>
    <row r="223" spans="2:4" x14ac:dyDescent="0.2">
      <c r="B223" s="2"/>
      <c r="C223" s="3"/>
      <c r="D223" s="3"/>
    </row>
    <row r="224" spans="2:4" x14ac:dyDescent="0.2">
      <c r="B224" s="2"/>
      <c r="C224" s="3"/>
      <c r="D224" s="3"/>
    </row>
    <row r="225" spans="2:4" x14ac:dyDescent="0.2">
      <c r="B225" s="2"/>
      <c r="C225" s="3"/>
      <c r="D225" s="3"/>
    </row>
    <row r="226" spans="2:4" x14ac:dyDescent="0.2">
      <c r="B226" s="2"/>
      <c r="C226" s="3"/>
      <c r="D226" s="3"/>
    </row>
    <row r="227" spans="2:4" x14ac:dyDescent="0.2">
      <c r="B227" s="2"/>
      <c r="C227" s="3"/>
      <c r="D227" s="3"/>
    </row>
    <row r="228" spans="2:4" x14ac:dyDescent="0.2">
      <c r="B228" s="2"/>
      <c r="C228" s="3"/>
      <c r="D228" s="3"/>
    </row>
    <row r="229" spans="2:4" x14ac:dyDescent="0.2">
      <c r="B229" s="2"/>
      <c r="C229" s="3"/>
      <c r="D229" s="3"/>
    </row>
    <row r="230" spans="2:4" x14ac:dyDescent="0.2">
      <c r="B230" s="2"/>
      <c r="C230" s="3"/>
      <c r="D230" s="3"/>
    </row>
    <row r="231" spans="2:4" x14ac:dyDescent="0.2">
      <c r="B231" s="2"/>
      <c r="C231" s="3"/>
      <c r="D231" s="3"/>
    </row>
    <row r="232" spans="2:4" x14ac:dyDescent="0.2">
      <c r="B232" s="2"/>
      <c r="C232" s="3"/>
      <c r="D232" s="3"/>
    </row>
    <row r="233" spans="2:4" x14ac:dyDescent="0.2">
      <c r="B233" s="2"/>
      <c r="C233" s="3"/>
      <c r="D233" s="3"/>
    </row>
    <row r="234" spans="2:4" x14ac:dyDescent="0.2">
      <c r="B234" s="2"/>
      <c r="C234" s="3"/>
      <c r="D234" s="3"/>
    </row>
    <row r="235" spans="2:4" x14ac:dyDescent="0.2">
      <c r="B235" s="2"/>
      <c r="C235" s="3"/>
      <c r="D235" s="3"/>
    </row>
    <row r="236" spans="2:4" x14ac:dyDescent="0.2">
      <c r="B236" s="2"/>
      <c r="C236" s="3"/>
      <c r="D236" s="3"/>
    </row>
    <row r="237" spans="2:4" x14ac:dyDescent="0.2">
      <c r="B237" s="2"/>
      <c r="C237" s="3"/>
      <c r="D237" s="3"/>
    </row>
    <row r="238" spans="2:4" x14ac:dyDescent="0.2">
      <c r="B238" s="2"/>
      <c r="C238" s="3"/>
      <c r="D238" s="3"/>
    </row>
    <row r="239" spans="2:4" x14ac:dyDescent="0.2">
      <c r="B239" s="2"/>
      <c r="C239" s="3"/>
      <c r="D239" s="3"/>
    </row>
    <row r="240" spans="2:4" x14ac:dyDescent="0.2">
      <c r="B240" s="2"/>
      <c r="C240" s="3"/>
      <c r="D240" s="3"/>
    </row>
    <row r="241" spans="2:4" x14ac:dyDescent="0.2">
      <c r="B241" s="2"/>
      <c r="C241" s="3"/>
      <c r="D241" s="3"/>
    </row>
    <row r="242" spans="2:4" x14ac:dyDescent="0.2">
      <c r="B242" s="2"/>
      <c r="C242" s="3"/>
      <c r="D242" s="3"/>
    </row>
    <row r="243" spans="2:4" x14ac:dyDescent="0.2">
      <c r="B243" s="2"/>
      <c r="C243" s="3"/>
      <c r="D243" s="3"/>
    </row>
    <row r="244" spans="2:4" x14ac:dyDescent="0.2">
      <c r="B244" s="2"/>
      <c r="C244" s="3"/>
      <c r="D244" s="3"/>
    </row>
    <row r="245" spans="2:4" x14ac:dyDescent="0.2">
      <c r="B245" s="2"/>
      <c r="C245" s="3"/>
      <c r="D245" s="3"/>
    </row>
    <row r="246" spans="2:4" x14ac:dyDescent="0.2">
      <c r="B246" s="2"/>
      <c r="C246" s="3"/>
      <c r="D246" s="3"/>
    </row>
    <row r="247" spans="2:4" x14ac:dyDescent="0.2">
      <c r="B247" s="2"/>
      <c r="C247" s="3"/>
      <c r="D247" s="3"/>
    </row>
    <row r="248" spans="2:4" x14ac:dyDescent="0.2">
      <c r="B248" s="2"/>
      <c r="C248" s="3"/>
      <c r="D248" s="3"/>
    </row>
    <row r="249" spans="2:4" x14ac:dyDescent="0.2">
      <c r="B249" s="2"/>
      <c r="C249" s="3"/>
      <c r="D249" s="3"/>
    </row>
    <row r="250" spans="2:4" x14ac:dyDescent="0.2">
      <c r="B250" s="2"/>
      <c r="C250" s="3"/>
      <c r="D250" s="3"/>
    </row>
    <row r="251" spans="2:4" x14ac:dyDescent="0.2">
      <c r="B251" s="2"/>
      <c r="C251" s="3"/>
      <c r="D251" s="3"/>
    </row>
    <row r="252" spans="2:4" x14ac:dyDescent="0.2">
      <c r="B252" s="2"/>
      <c r="C252" s="3"/>
      <c r="D252" s="3"/>
    </row>
    <row r="253" spans="2:4" x14ac:dyDescent="0.2">
      <c r="B253" s="2"/>
      <c r="C253" s="3"/>
      <c r="D253" s="3"/>
    </row>
    <row r="254" spans="2:4" x14ac:dyDescent="0.2">
      <c r="B254" s="2"/>
      <c r="C254" s="3"/>
      <c r="D254" s="3"/>
    </row>
    <row r="255" spans="2:4" x14ac:dyDescent="0.2">
      <c r="B255" s="2"/>
      <c r="C255" s="3"/>
      <c r="D255" s="3"/>
    </row>
    <row r="256" spans="2:4" x14ac:dyDescent="0.2">
      <c r="B256" s="2"/>
      <c r="C256" s="3"/>
      <c r="D256" s="3"/>
    </row>
    <row r="257" spans="2:4" x14ac:dyDescent="0.2">
      <c r="B257" s="2"/>
      <c r="C257" s="3"/>
      <c r="D257" s="3"/>
    </row>
    <row r="258" spans="2:4" x14ac:dyDescent="0.2">
      <c r="B258" s="2"/>
      <c r="C258" s="3"/>
      <c r="D258" s="3"/>
    </row>
    <row r="259" spans="2:4" x14ac:dyDescent="0.2">
      <c r="B259" s="2"/>
      <c r="C259" s="3"/>
      <c r="D259" s="3"/>
    </row>
    <row r="260" spans="2:4" x14ac:dyDescent="0.2">
      <c r="B260" s="2"/>
      <c r="C260" s="3"/>
      <c r="D260" s="3"/>
    </row>
    <row r="261" spans="2:4" x14ac:dyDescent="0.2">
      <c r="B261" s="2"/>
      <c r="C261" s="3"/>
      <c r="D261" s="3"/>
    </row>
    <row r="262" spans="2:4" x14ac:dyDescent="0.2">
      <c r="B262" s="2"/>
      <c r="C262" s="3"/>
      <c r="D262" s="3"/>
    </row>
    <row r="263" spans="2:4" x14ac:dyDescent="0.2">
      <c r="B263" s="2"/>
      <c r="C263" s="3"/>
      <c r="D263" s="3"/>
    </row>
    <row r="264" spans="2:4" x14ac:dyDescent="0.2">
      <c r="B264" s="2"/>
      <c r="C264" s="3"/>
      <c r="D264" s="3"/>
    </row>
    <row r="265" spans="2:4" x14ac:dyDescent="0.2">
      <c r="B265" s="2"/>
      <c r="C265" s="3"/>
      <c r="D265" s="3"/>
    </row>
    <row r="266" spans="2:4" x14ac:dyDescent="0.2">
      <c r="B266" s="2"/>
      <c r="C266" s="3"/>
      <c r="D266" s="3"/>
    </row>
    <row r="267" spans="2:4" x14ac:dyDescent="0.2">
      <c r="B267" s="2"/>
      <c r="C267" s="3"/>
      <c r="D267" s="3"/>
    </row>
    <row r="268" spans="2:4" x14ac:dyDescent="0.2">
      <c r="B268" s="2"/>
      <c r="C268" s="3"/>
      <c r="D268" s="3"/>
    </row>
    <row r="269" spans="2:4" x14ac:dyDescent="0.2">
      <c r="B269" s="2"/>
      <c r="C269" s="3"/>
      <c r="D269" s="3"/>
    </row>
    <row r="270" spans="2:4" x14ac:dyDescent="0.2">
      <c r="B270" s="2"/>
      <c r="C270" s="3"/>
      <c r="D270" s="3"/>
    </row>
    <row r="271" spans="2:4" x14ac:dyDescent="0.2">
      <c r="B271" s="2"/>
      <c r="C271" s="3"/>
      <c r="D271" s="3"/>
    </row>
    <row r="272" spans="2:4" x14ac:dyDescent="0.2">
      <c r="B272" s="2"/>
      <c r="C272" s="3"/>
      <c r="D272" s="3"/>
    </row>
    <row r="273" spans="2:4" x14ac:dyDescent="0.2">
      <c r="B273" s="2"/>
      <c r="C273" s="3"/>
      <c r="D273" s="3"/>
    </row>
    <row r="274" spans="2:4" x14ac:dyDescent="0.2">
      <c r="B274" s="2"/>
      <c r="C274" s="3"/>
      <c r="D274" s="3"/>
    </row>
    <row r="275" spans="2:4" x14ac:dyDescent="0.2">
      <c r="B275" s="2"/>
      <c r="C275" s="3"/>
      <c r="D275" s="3"/>
    </row>
    <row r="276" spans="2:4" x14ac:dyDescent="0.2">
      <c r="B276" s="2"/>
      <c r="C276" s="3"/>
      <c r="D276" s="3"/>
    </row>
    <row r="277" spans="2:4" x14ac:dyDescent="0.2">
      <c r="B277" s="2"/>
      <c r="C277" s="3"/>
      <c r="D277" s="3"/>
    </row>
    <row r="278" spans="2:4" x14ac:dyDescent="0.2">
      <c r="B278" s="2"/>
      <c r="C278" s="3"/>
      <c r="D278" s="3"/>
    </row>
    <row r="279" spans="2:4" x14ac:dyDescent="0.2">
      <c r="B279" s="2"/>
      <c r="C279" s="3"/>
      <c r="D279" s="3"/>
    </row>
    <row r="280" spans="2:4" x14ac:dyDescent="0.2">
      <c r="B280" s="2"/>
      <c r="C280" s="3"/>
      <c r="D280" s="3"/>
    </row>
    <row r="281" spans="2:4" x14ac:dyDescent="0.2">
      <c r="B281" s="2"/>
      <c r="C281" s="3"/>
      <c r="D281" s="3"/>
    </row>
    <row r="282" spans="2:4" x14ac:dyDescent="0.2">
      <c r="B282" s="2"/>
      <c r="C282" s="3"/>
      <c r="D282" s="3"/>
    </row>
    <row r="283" spans="2:4" x14ac:dyDescent="0.2">
      <c r="B283" s="2"/>
      <c r="C283" s="3"/>
      <c r="D283" s="3"/>
    </row>
    <row r="284" spans="2:4" x14ac:dyDescent="0.2">
      <c r="B284" s="2"/>
      <c r="C284" s="3"/>
      <c r="D284" s="3"/>
    </row>
    <row r="285" spans="2:4" x14ac:dyDescent="0.2">
      <c r="B285" s="2"/>
      <c r="C285" s="3"/>
      <c r="D285" s="3"/>
    </row>
    <row r="286" spans="2:4" x14ac:dyDescent="0.2">
      <c r="B286" s="2"/>
      <c r="C286" s="3"/>
      <c r="D286" s="3"/>
    </row>
    <row r="287" spans="2:4" x14ac:dyDescent="0.2">
      <c r="B287" s="2"/>
      <c r="C287" s="3"/>
      <c r="D287" s="3"/>
    </row>
    <row r="288" spans="2:4" x14ac:dyDescent="0.2">
      <c r="B288" s="2"/>
      <c r="C288" s="3"/>
      <c r="D288" s="3"/>
    </row>
    <row r="289" spans="2:4" x14ac:dyDescent="0.2">
      <c r="B289" s="2"/>
      <c r="C289" s="3"/>
      <c r="D289" s="3"/>
    </row>
    <row r="290" spans="2:4" x14ac:dyDescent="0.2">
      <c r="B290" s="2"/>
      <c r="C290" s="3"/>
      <c r="D290" s="3"/>
    </row>
    <row r="291" spans="2:4" x14ac:dyDescent="0.2">
      <c r="B291" s="2"/>
      <c r="C291" s="3"/>
      <c r="D291" s="3"/>
    </row>
    <row r="292" spans="2:4" x14ac:dyDescent="0.2">
      <c r="B292" s="2"/>
      <c r="C292" s="3"/>
      <c r="D292" s="3"/>
    </row>
    <row r="293" spans="2:4" x14ac:dyDescent="0.2">
      <c r="B293" s="2"/>
      <c r="C293" s="3"/>
      <c r="D293" s="3"/>
    </row>
    <row r="294" spans="2:4" x14ac:dyDescent="0.2">
      <c r="B294" s="2"/>
      <c r="C294" s="3"/>
      <c r="D294" s="3"/>
    </row>
    <row r="295" spans="2:4" x14ac:dyDescent="0.2">
      <c r="B295" s="2"/>
      <c r="C295" s="3"/>
      <c r="D295" s="3"/>
    </row>
    <row r="296" spans="2:4" x14ac:dyDescent="0.2">
      <c r="B296" s="2"/>
      <c r="C296" s="3"/>
      <c r="D296" s="3"/>
    </row>
    <row r="297" spans="2:4" x14ac:dyDescent="0.2">
      <c r="B297" s="2"/>
      <c r="C297" s="3"/>
      <c r="D297" s="3"/>
    </row>
    <row r="298" spans="2:4" x14ac:dyDescent="0.2">
      <c r="B298" s="2"/>
      <c r="C298" s="3"/>
      <c r="D298" s="3"/>
    </row>
    <row r="299" spans="2:4" x14ac:dyDescent="0.2">
      <c r="B299" s="2"/>
      <c r="C299" s="3"/>
      <c r="D299" s="3"/>
    </row>
    <row r="300" spans="2:4" x14ac:dyDescent="0.2">
      <c r="B300" s="2"/>
      <c r="C300" s="3"/>
      <c r="D300" s="3"/>
    </row>
    <row r="301" spans="2:4" x14ac:dyDescent="0.2">
      <c r="B301" s="2"/>
      <c r="C301" s="3"/>
      <c r="D301" s="3"/>
    </row>
    <row r="302" spans="2:4" x14ac:dyDescent="0.2">
      <c r="B302" s="2"/>
      <c r="C302" s="3"/>
      <c r="D302" s="3"/>
    </row>
    <row r="303" spans="2:4" x14ac:dyDescent="0.2">
      <c r="B303" s="2"/>
      <c r="C303" s="3"/>
      <c r="D303" s="3"/>
    </row>
    <row r="304" spans="2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9"/>
  <sheetViews>
    <sheetView topLeftCell="A3" workbookViewId="0">
      <selection activeCell="A14" sqref="A14:C55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48</v>
      </c>
      <c r="I1" s="9" t="s">
        <v>49</v>
      </c>
      <c r="J1" s="10" t="s">
        <v>50</v>
      </c>
    </row>
    <row r="2" spans="1:16" x14ac:dyDescent="0.2">
      <c r="I2" s="11" t="s">
        <v>51</v>
      </c>
      <c r="J2" s="12" t="s">
        <v>52</v>
      </c>
    </row>
    <row r="3" spans="1:16" x14ac:dyDescent="0.2">
      <c r="A3" s="13" t="s">
        <v>53</v>
      </c>
      <c r="I3" s="11" t="s">
        <v>54</v>
      </c>
      <c r="J3" s="12" t="s">
        <v>55</v>
      </c>
    </row>
    <row r="4" spans="1:16" x14ac:dyDescent="0.2">
      <c r="I4" s="11" t="s">
        <v>56</v>
      </c>
      <c r="J4" s="12" t="s">
        <v>55</v>
      </c>
    </row>
    <row r="5" spans="1:16" ht="13.5" thickBot="1" x14ac:dyDescent="0.25">
      <c r="I5" s="14" t="s">
        <v>57</v>
      </c>
      <c r="J5" s="15" t="s">
        <v>58</v>
      </c>
    </row>
    <row r="10" spans="1:16" ht="13.5" thickBot="1" x14ac:dyDescent="0.25"/>
    <row r="11" spans="1:16" ht="12.75" customHeight="1" thickBot="1" x14ac:dyDescent="0.25">
      <c r="A11" s="3" t="str">
        <f t="shared" ref="A11:A55" si="0">P11</f>
        <v>OEJV 0003 </v>
      </c>
      <c r="B11" s="2" t="str">
        <f t="shared" ref="B11:B55" si="1">IF(H11=INT(H11),"I","II")</f>
        <v>I</v>
      </c>
      <c r="C11" s="3">
        <f t="shared" ref="C11:C55" si="2">1*G11</f>
        <v>53233.421999999999</v>
      </c>
      <c r="D11" s="4" t="str">
        <f t="shared" ref="D11:D55" si="3">VLOOKUP(F11,I$1:J$5,2,FALSE)</f>
        <v>vis</v>
      </c>
      <c r="E11" s="16">
        <f>VLOOKUP(C11,Active!C$21:E$973,3,FALSE)</f>
        <v>255.00501554802472</v>
      </c>
      <c r="F11" s="2" t="s">
        <v>57</v>
      </c>
      <c r="G11" s="4" t="str">
        <f t="shared" ref="G11:G55" si="4">MID(I11,3,LEN(I11)-3)</f>
        <v>53233.422</v>
      </c>
      <c r="H11" s="3">
        <f t="shared" ref="H11:H55" si="5">1*K11</f>
        <v>8536</v>
      </c>
      <c r="I11" s="17" t="s">
        <v>187</v>
      </c>
      <c r="J11" s="18" t="s">
        <v>188</v>
      </c>
      <c r="K11" s="17">
        <v>8536</v>
      </c>
      <c r="L11" s="17" t="s">
        <v>189</v>
      </c>
      <c r="M11" s="18" t="s">
        <v>190</v>
      </c>
      <c r="N11" s="18"/>
      <c r="O11" s="19" t="s">
        <v>191</v>
      </c>
      <c r="P11" s="20" t="s">
        <v>192</v>
      </c>
    </row>
    <row r="12" spans="1:16" ht="12.75" customHeight="1" thickBot="1" x14ac:dyDescent="0.25">
      <c r="A12" s="3" t="str">
        <f t="shared" si="0"/>
        <v>OEJV 0003 </v>
      </c>
      <c r="B12" s="2" t="str">
        <f t="shared" si="1"/>
        <v>I</v>
      </c>
      <c r="C12" s="3">
        <f t="shared" si="2"/>
        <v>53592.406000000003</v>
      </c>
      <c r="D12" s="4" t="str">
        <f t="shared" si="3"/>
        <v>vis</v>
      </c>
      <c r="E12" s="16">
        <f>VLOOKUP(C12,Active!C$21:E$973,3,FALSE)</f>
        <v>379.99644158967067</v>
      </c>
      <c r="F12" s="2" t="s">
        <v>57</v>
      </c>
      <c r="G12" s="4" t="str">
        <f t="shared" si="4"/>
        <v>53592.406</v>
      </c>
      <c r="H12" s="3">
        <f t="shared" si="5"/>
        <v>8661</v>
      </c>
      <c r="I12" s="17" t="s">
        <v>193</v>
      </c>
      <c r="J12" s="18" t="s">
        <v>194</v>
      </c>
      <c r="K12" s="17">
        <v>8661</v>
      </c>
      <c r="L12" s="17" t="s">
        <v>195</v>
      </c>
      <c r="M12" s="18" t="s">
        <v>190</v>
      </c>
      <c r="N12" s="18"/>
      <c r="O12" s="19" t="s">
        <v>191</v>
      </c>
      <c r="P12" s="20" t="s">
        <v>192</v>
      </c>
    </row>
    <row r="13" spans="1:16" ht="12.75" customHeight="1" thickBot="1" x14ac:dyDescent="0.25">
      <c r="A13" s="3" t="str">
        <f t="shared" si="0"/>
        <v>IBVS 5992 </v>
      </c>
      <c r="B13" s="2" t="str">
        <f t="shared" si="1"/>
        <v>I</v>
      </c>
      <c r="C13" s="3">
        <f t="shared" si="2"/>
        <v>55728.820399999997</v>
      </c>
      <c r="D13" s="4" t="str">
        <f t="shared" si="3"/>
        <v>vis</v>
      </c>
      <c r="E13" s="16">
        <f>VLOOKUP(C13,Active!C$21:E$973,3,FALSE)</f>
        <v>1123.8554505480188</v>
      </c>
      <c r="F13" s="2" t="s">
        <v>57</v>
      </c>
      <c r="G13" s="4" t="str">
        <f t="shared" si="4"/>
        <v>55728.8204</v>
      </c>
      <c r="H13" s="3">
        <f t="shared" si="5"/>
        <v>9405</v>
      </c>
      <c r="I13" s="17" t="s">
        <v>203</v>
      </c>
      <c r="J13" s="18" t="s">
        <v>204</v>
      </c>
      <c r="K13" s="17" t="s">
        <v>205</v>
      </c>
      <c r="L13" s="17" t="s">
        <v>206</v>
      </c>
      <c r="M13" s="18" t="s">
        <v>199</v>
      </c>
      <c r="N13" s="18" t="s">
        <v>57</v>
      </c>
      <c r="O13" s="19" t="s">
        <v>207</v>
      </c>
      <c r="P13" s="20" t="s">
        <v>208</v>
      </c>
    </row>
    <row r="14" spans="1:16" ht="12.75" customHeight="1" thickBot="1" x14ac:dyDescent="0.25">
      <c r="A14" s="3" t="str">
        <f t="shared" si="0"/>
        <v> MVS 402 </v>
      </c>
      <c r="B14" s="2" t="str">
        <f t="shared" si="1"/>
        <v>I</v>
      </c>
      <c r="C14" s="3">
        <f t="shared" si="2"/>
        <v>27950.522000000001</v>
      </c>
      <c r="D14" s="4" t="str">
        <f t="shared" si="3"/>
        <v>vis</v>
      </c>
      <c r="E14" s="16">
        <f>VLOOKUP(C14,Active!C$21:E$973,3,FALSE)</f>
        <v>-8548.0216526831337</v>
      </c>
      <c r="F14" s="2" t="s">
        <v>57</v>
      </c>
      <c r="G14" s="4" t="str">
        <f t="shared" si="4"/>
        <v>27950.522</v>
      </c>
      <c r="H14" s="3">
        <f t="shared" si="5"/>
        <v>-267</v>
      </c>
      <c r="I14" s="17" t="s">
        <v>60</v>
      </c>
      <c r="J14" s="18" t="s">
        <v>61</v>
      </c>
      <c r="K14" s="17">
        <v>-267</v>
      </c>
      <c r="L14" s="17" t="s">
        <v>62</v>
      </c>
      <c r="M14" s="18" t="s">
        <v>63</v>
      </c>
      <c r="N14" s="18"/>
      <c r="O14" s="19" t="s">
        <v>64</v>
      </c>
      <c r="P14" s="19" t="s">
        <v>65</v>
      </c>
    </row>
    <row r="15" spans="1:16" ht="12.75" customHeight="1" thickBot="1" x14ac:dyDescent="0.25">
      <c r="A15" s="3" t="str">
        <f t="shared" si="0"/>
        <v> MVS 402 </v>
      </c>
      <c r="B15" s="2" t="str">
        <f t="shared" si="1"/>
        <v>I</v>
      </c>
      <c r="C15" s="3">
        <f t="shared" si="2"/>
        <v>28022.46</v>
      </c>
      <c r="D15" s="4" t="str">
        <f t="shared" si="3"/>
        <v>vis</v>
      </c>
      <c r="E15" s="16">
        <f>VLOOKUP(C15,Active!C$21:E$973,3,FALSE)</f>
        <v>-8522.9742043105507</v>
      </c>
      <c r="F15" s="2" t="s">
        <v>57</v>
      </c>
      <c r="G15" s="4" t="str">
        <f t="shared" si="4"/>
        <v>28022.460</v>
      </c>
      <c r="H15" s="3">
        <f t="shared" si="5"/>
        <v>-242</v>
      </c>
      <c r="I15" s="17" t="s">
        <v>66</v>
      </c>
      <c r="J15" s="18" t="s">
        <v>67</v>
      </c>
      <c r="K15" s="17">
        <v>-242</v>
      </c>
      <c r="L15" s="17" t="s">
        <v>68</v>
      </c>
      <c r="M15" s="18" t="s">
        <v>63</v>
      </c>
      <c r="N15" s="18"/>
      <c r="O15" s="19" t="s">
        <v>64</v>
      </c>
      <c r="P15" s="19" t="s">
        <v>65</v>
      </c>
    </row>
    <row r="16" spans="1:16" ht="12.75" customHeight="1" thickBot="1" x14ac:dyDescent="0.25">
      <c r="A16" s="3" t="str">
        <f t="shared" si="0"/>
        <v> MVS 402 </v>
      </c>
      <c r="B16" s="2" t="str">
        <f t="shared" si="1"/>
        <v>I</v>
      </c>
      <c r="C16" s="3">
        <f t="shared" si="2"/>
        <v>28045.366999999998</v>
      </c>
      <c r="D16" s="4" t="str">
        <f t="shared" si="3"/>
        <v>vis</v>
      </c>
      <c r="E16" s="16">
        <f>VLOOKUP(C16,Active!C$21:E$973,3,FALSE)</f>
        <v>-8514.9984209989379</v>
      </c>
      <c r="F16" s="2" t="s">
        <v>57</v>
      </c>
      <c r="G16" s="4" t="str">
        <f t="shared" si="4"/>
        <v>28045.367</v>
      </c>
      <c r="H16" s="3">
        <f t="shared" si="5"/>
        <v>-234</v>
      </c>
      <c r="I16" s="17" t="s">
        <v>69</v>
      </c>
      <c r="J16" s="18" t="s">
        <v>70</v>
      </c>
      <c r="K16" s="17">
        <v>-234</v>
      </c>
      <c r="L16" s="17" t="s">
        <v>71</v>
      </c>
      <c r="M16" s="18" t="s">
        <v>63</v>
      </c>
      <c r="N16" s="18"/>
      <c r="O16" s="19" t="s">
        <v>64</v>
      </c>
      <c r="P16" s="19" t="s">
        <v>65</v>
      </c>
    </row>
    <row r="17" spans="1:16" ht="12.75" customHeight="1" thickBot="1" x14ac:dyDescent="0.25">
      <c r="A17" s="3" t="str">
        <f t="shared" si="0"/>
        <v> MVS 402 </v>
      </c>
      <c r="B17" s="2" t="str">
        <f t="shared" si="1"/>
        <v>I</v>
      </c>
      <c r="C17" s="3">
        <f t="shared" si="2"/>
        <v>28286.58</v>
      </c>
      <c r="D17" s="4" t="str">
        <f t="shared" si="3"/>
        <v>vis</v>
      </c>
      <c r="E17" s="16">
        <f>VLOOKUP(C17,Active!C$21:E$973,3,FALSE)</f>
        <v>-8431.0126253930521</v>
      </c>
      <c r="F17" s="2" t="s">
        <v>57</v>
      </c>
      <c r="G17" s="4" t="str">
        <f t="shared" si="4"/>
        <v>28286.580</v>
      </c>
      <c r="H17" s="3">
        <f t="shared" si="5"/>
        <v>-150</v>
      </c>
      <c r="I17" s="17" t="s">
        <v>72</v>
      </c>
      <c r="J17" s="18" t="s">
        <v>73</v>
      </c>
      <c r="K17" s="17">
        <v>-150</v>
      </c>
      <c r="L17" s="17" t="s">
        <v>74</v>
      </c>
      <c r="M17" s="18" t="s">
        <v>63</v>
      </c>
      <c r="N17" s="18"/>
      <c r="O17" s="19" t="s">
        <v>64</v>
      </c>
      <c r="P17" s="19" t="s">
        <v>65</v>
      </c>
    </row>
    <row r="18" spans="1:16" ht="12.75" customHeight="1" thickBot="1" x14ac:dyDescent="0.25">
      <c r="A18" s="3" t="str">
        <f t="shared" si="0"/>
        <v> MVS 402 </v>
      </c>
      <c r="B18" s="2" t="str">
        <f t="shared" si="1"/>
        <v>I</v>
      </c>
      <c r="C18" s="3">
        <f t="shared" si="2"/>
        <v>28404.378000000001</v>
      </c>
      <c r="D18" s="4" t="str">
        <f t="shared" si="3"/>
        <v>vis</v>
      </c>
      <c r="E18" s="16">
        <f>VLOOKUP(C18,Active!C$21:E$973,3,FALSE)</f>
        <v>-8389.9975940689437</v>
      </c>
      <c r="F18" s="2" t="s">
        <v>57</v>
      </c>
      <c r="G18" s="4" t="str">
        <f t="shared" si="4"/>
        <v>28404.378</v>
      </c>
      <c r="H18" s="3">
        <f t="shared" si="5"/>
        <v>-109</v>
      </c>
      <c r="I18" s="17" t="s">
        <v>75</v>
      </c>
      <c r="J18" s="18" t="s">
        <v>76</v>
      </c>
      <c r="K18" s="17">
        <v>-109</v>
      </c>
      <c r="L18" s="17" t="s">
        <v>77</v>
      </c>
      <c r="M18" s="18" t="s">
        <v>63</v>
      </c>
      <c r="N18" s="18"/>
      <c r="O18" s="19" t="s">
        <v>64</v>
      </c>
      <c r="P18" s="19" t="s">
        <v>65</v>
      </c>
    </row>
    <row r="19" spans="1:16" ht="12.75" customHeight="1" thickBot="1" x14ac:dyDescent="0.25">
      <c r="A19" s="3" t="str">
        <f t="shared" si="0"/>
        <v> MVS 402 </v>
      </c>
      <c r="B19" s="2" t="str">
        <f t="shared" si="1"/>
        <v>I</v>
      </c>
      <c r="C19" s="3">
        <f t="shared" si="2"/>
        <v>28694.469000000001</v>
      </c>
      <c r="D19" s="4" t="str">
        <f t="shared" si="3"/>
        <v>vis</v>
      </c>
      <c r="E19" s="16">
        <f>VLOOKUP(C19,Active!C$21:E$973,3,FALSE)</f>
        <v>-8288.9934051027303</v>
      </c>
      <c r="F19" s="2" t="s">
        <v>57</v>
      </c>
      <c r="G19" s="4" t="str">
        <f t="shared" si="4"/>
        <v>28694.469</v>
      </c>
      <c r="H19" s="3">
        <f t="shared" si="5"/>
        <v>-8</v>
      </c>
      <c r="I19" s="17" t="s">
        <v>78</v>
      </c>
      <c r="J19" s="18" t="s">
        <v>79</v>
      </c>
      <c r="K19" s="17">
        <v>-8</v>
      </c>
      <c r="L19" s="17" t="s">
        <v>80</v>
      </c>
      <c r="M19" s="18" t="s">
        <v>63</v>
      </c>
      <c r="N19" s="18"/>
      <c r="O19" s="19" t="s">
        <v>64</v>
      </c>
      <c r="P19" s="19" t="s">
        <v>65</v>
      </c>
    </row>
    <row r="20" spans="1:16" ht="12.75" customHeight="1" thickBot="1" x14ac:dyDescent="0.25">
      <c r="A20" s="3" t="str">
        <f t="shared" si="0"/>
        <v> MVS 402 </v>
      </c>
      <c r="B20" s="2" t="str">
        <f t="shared" si="1"/>
        <v>I</v>
      </c>
      <c r="C20" s="3">
        <f t="shared" si="2"/>
        <v>28717.45</v>
      </c>
      <c r="D20" s="4" t="str">
        <f t="shared" si="3"/>
        <v>vis</v>
      </c>
      <c r="E20" s="16">
        <f>VLOOKUP(C20,Active!C$21:E$973,3,FALSE)</f>
        <v>-8280.9918563934207</v>
      </c>
      <c r="F20" s="2" t="s">
        <v>57</v>
      </c>
      <c r="G20" s="4" t="str">
        <f t="shared" si="4"/>
        <v>28717.450</v>
      </c>
      <c r="H20" s="3">
        <f t="shared" si="5"/>
        <v>0</v>
      </c>
      <c r="I20" s="17" t="s">
        <v>81</v>
      </c>
      <c r="J20" s="18" t="s">
        <v>82</v>
      </c>
      <c r="K20" s="17">
        <v>0</v>
      </c>
      <c r="L20" s="17" t="s">
        <v>83</v>
      </c>
      <c r="M20" s="18" t="s">
        <v>63</v>
      </c>
      <c r="N20" s="18"/>
      <c r="O20" s="19" t="s">
        <v>64</v>
      </c>
      <c r="P20" s="19" t="s">
        <v>65</v>
      </c>
    </row>
    <row r="21" spans="1:16" ht="12.75" customHeight="1" thickBot="1" x14ac:dyDescent="0.25">
      <c r="A21" s="3" t="str">
        <f t="shared" si="0"/>
        <v> MVS 402 </v>
      </c>
      <c r="B21" s="2" t="str">
        <f t="shared" si="1"/>
        <v>I</v>
      </c>
      <c r="C21" s="3">
        <f t="shared" si="2"/>
        <v>28809.33</v>
      </c>
      <c r="D21" s="4" t="str">
        <f t="shared" si="3"/>
        <v>vis</v>
      </c>
      <c r="E21" s="16">
        <f>VLOOKUP(C21,Active!C$21:E$973,3,FALSE)</f>
        <v>-8249.0009815223784</v>
      </c>
      <c r="F21" s="2" t="s">
        <v>57</v>
      </c>
      <c r="G21" s="4" t="str">
        <f t="shared" si="4"/>
        <v>28809.330</v>
      </c>
      <c r="H21" s="3">
        <f t="shared" si="5"/>
        <v>32</v>
      </c>
      <c r="I21" s="17" t="s">
        <v>84</v>
      </c>
      <c r="J21" s="18" t="s">
        <v>85</v>
      </c>
      <c r="K21" s="17">
        <v>32</v>
      </c>
      <c r="L21" s="17" t="s">
        <v>86</v>
      </c>
      <c r="M21" s="18" t="s">
        <v>63</v>
      </c>
      <c r="N21" s="18"/>
      <c r="O21" s="19" t="s">
        <v>64</v>
      </c>
      <c r="P21" s="19" t="s">
        <v>65</v>
      </c>
    </row>
    <row r="22" spans="1:16" ht="12.75" customHeight="1" thickBot="1" x14ac:dyDescent="0.25">
      <c r="A22" s="3" t="str">
        <f t="shared" si="0"/>
        <v> MVS 402 </v>
      </c>
      <c r="B22" s="2" t="str">
        <f t="shared" si="1"/>
        <v>I</v>
      </c>
      <c r="C22" s="3">
        <f t="shared" si="2"/>
        <v>29168.367999999999</v>
      </c>
      <c r="D22" s="4" t="str">
        <f t="shared" si="3"/>
        <v>vis</v>
      </c>
      <c r="E22" s="16">
        <f>VLOOKUP(C22,Active!C$21:E$973,3,FALSE)</f>
        <v>-8123.9907537040363</v>
      </c>
      <c r="F22" s="2" t="s">
        <v>57</v>
      </c>
      <c r="G22" s="4" t="str">
        <f t="shared" si="4"/>
        <v>29168.368</v>
      </c>
      <c r="H22" s="3">
        <f t="shared" si="5"/>
        <v>157</v>
      </c>
      <c r="I22" s="17" t="s">
        <v>87</v>
      </c>
      <c r="J22" s="18" t="s">
        <v>88</v>
      </c>
      <c r="K22" s="17">
        <v>157</v>
      </c>
      <c r="L22" s="17" t="s">
        <v>89</v>
      </c>
      <c r="M22" s="18" t="s">
        <v>63</v>
      </c>
      <c r="N22" s="18"/>
      <c r="O22" s="19" t="s">
        <v>64</v>
      </c>
      <c r="P22" s="19" t="s">
        <v>65</v>
      </c>
    </row>
    <row r="23" spans="1:16" ht="12.75" customHeight="1" thickBot="1" x14ac:dyDescent="0.25">
      <c r="A23" s="3" t="str">
        <f t="shared" si="0"/>
        <v> MVS 402 </v>
      </c>
      <c r="B23" s="2" t="str">
        <f t="shared" si="1"/>
        <v>I</v>
      </c>
      <c r="C23" s="3">
        <f t="shared" si="2"/>
        <v>29817.475999999999</v>
      </c>
      <c r="D23" s="4" t="str">
        <f t="shared" si="3"/>
        <v>vis</v>
      </c>
      <c r="E23" s="16">
        <f>VLOOKUP(C23,Active!C$21:E$973,3,FALSE)</f>
        <v>-7897.9836487215307</v>
      </c>
      <c r="F23" s="2" t="s">
        <v>57</v>
      </c>
      <c r="G23" s="4" t="str">
        <f t="shared" si="4"/>
        <v>29817.476</v>
      </c>
      <c r="H23" s="3">
        <f t="shared" si="5"/>
        <v>383</v>
      </c>
      <c r="I23" s="17" t="s">
        <v>90</v>
      </c>
      <c r="J23" s="18" t="s">
        <v>91</v>
      </c>
      <c r="K23" s="17">
        <v>383</v>
      </c>
      <c r="L23" s="17" t="s">
        <v>92</v>
      </c>
      <c r="M23" s="18" t="s">
        <v>63</v>
      </c>
      <c r="N23" s="18"/>
      <c r="O23" s="19" t="s">
        <v>64</v>
      </c>
      <c r="P23" s="19" t="s">
        <v>65</v>
      </c>
    </row>
    <row r="24" spans="1:16" ht="12.75" customHeight="1" thickBot="1" x14ac:dyDescent="0.25">
      <c r="A24" s="3" t="str">
        <f t="shared" si="0"/>
        <v> MVS 402 </v>
      </c>
      <c r="B24" s="2" t="str">
        <f t="shared" si="1"/>
        <v>I</v>
      </c>
      <c r="C24" s="3">
        <f t="shared" si="2"/>
        <v>30199.444</v>
      </c>
      <c r="D24" s="4" t="str">
        <f t="shared" si="3"/>
        <v>vis</v>
      </c>
      <c r="E24" s="16">
        <f>VLOOKUP(C24,Active!C$21:E$973,3,FALSE)</f>
        <v>-7764.9896294274258</v>
      </c>
      <c r="F24" s="2" t="s">
        <v>57</v>
      </c>
      <c r="G24" s="4" t="str">
        <f t="shared" si="4"/>
        <v>30199.444</v>
      </c>
      <c r="H24" s="3">
        <f t="shared" si="5"/>
        <v>516</v>
      </c>
      <c r="I24" s="17" t="s">
        <v>93</v>
      </c>
      <c r="J24" s="18" t="s">
        <v>94</v>
      </c>
      <c r="K24" s="17">
        <v>516</v>
      </c>
      <c r="L24" s="17" t="s">
        <v>95</v>
      </c>
      <c r="M24" s="18" t="s">
        <v>63</v>
      </c>
      <c r="N24" s="18"/>
      <c r="O24" s="19" t="s">
        <v>64</v>
      </c>
      <c r="P24" s="19" t="s">
        <v>65</v>
      </c>
    </row>
    <row r="25" spans="1:16" ht="12.75" customHeight="1" thickBot="1" x14ac:dyDescent="0.25">
      <c r="A25" s="3" t="str">
        <f t="shared" si="0"/>
        <v> MVS 402 </v>
      </c>
      <c r="B25" s="2" t="str">
        <f t="shared" si="1"/>
        <v>I</v>
      </c>
      <c r="C25" s="3">
        <f t="shared" si="2"/>
        <v>30222.399000000001</v>
      </c>
      <c r="D25" s="4" t="str">
        <f t="shared" si="3"/>
        <v>vis</v>
      </c>
      <c r="E25" s="16">
        <f>VLOOKUP(C25,Active!C$21:E$973,3,FALSE)</f>
        <v>-7756.9971334254142</v>
      </c>
      <c r="F25" s="2" t="s">
        <v>57</v>
      </c>
      <c r="G25" s="4" t="str">
        <f t="shared" si="4"/>
        <v>30222.399</v>
      </c>
      <c r="H25" s="3">
        <f t="shared" si="5"/>
        <v>524</v>
      </c>
      <c r="I25" s="17" t="s">
        <v>96</v>
      </c>
      <c r="J25" s="18" t="s">
        <v>97</v>
      </c>
      <c r="K25" s="17">
        <v>524</v>
      </c>
      <c r="L25" s="17" t="s">
        <v>98</v>
      </c>
      <c r="M25" s="18" t="s">
        <v>63</v>
      </c>
      <c r="N25" s="18"/>
      <c r="O25" s="19" t="s">
        <v>64</v>
      </c>
      <c r="P25" s="19" t="s">
        <v>65</v>
      </c>
    </row>
    <row r="26" spans="1:16" ht="12.75" customHeight="1" thickBot="1" x14ac:dyDescent="0.25">
      <c r="A26" s="3" t="str">
        <f t="shared" si="0"/>
        <v> MVS 402 </v>
      </c>
      <c r="B26" s="2" t="str">
        <f t="shared" si="1"/>
        <v>I</v>
      </c>
      <c r="C26" s="3">
        <f t="shared" si="2"/>
        <v>30463.59</v>
      </c>
      <c r="D26" s="4" t="str">
        <f t="shared" si="3"/>
        <v>vis</v>
      </c>
      <c r="E26" s="16">
        <f>VLOOKUP(C26,Active!C$21:E$973,3,FALSE)</f>
        <v>-7673.0189978026283</v>
      </c>
      <c r="F26" s="2" t="s">
        <v>57</v>
      </c>
      <c r="G26" s="4" t="str">
        <f t="shared" si="4"/>
        <v>30463.590</v>
      </c>
      <c r="H26" s="3">
        <f t="shared" si="5"/>
        <v>608</v>
      </c>
      <c r="I26" s="17" t="s">
        <v>99</v>
      </c>
      <c r="J26" s="18" t="s">
        <v>100</v>
      </c>
      <c r="K26" s="17">
        <v>608</v>
      </c>
      <c r="L26" s="17" t="s">
        <v>101</v>
      </c>
      <c r="M26" s="18" t="s">
        <v>63</v>
      </c>
      <c r="N26" s="18"/>
      <c r="O26" s="19" t="s">
        <v>64</v>
      </c>
      <c r="P26" s="19" t="s">
        <v>65</v>
      </c>
    </row>
    <row r="27" spans="1:16" ht="12.75" customHeight="1" thickBot="1" x14ac:dyDescent="0.25">
      <c r="A27" s="3" t="str">
        <f t="shared" si="0"/>
        <v> MVS 402 </v>
      </c>
      <c r="B27" s="2" t="str">
        <f t="shared" si="1"/>
        <v>I</v>
      </c>
      <c r="C27" s="3">
        <f t="shared" si="2"/>
        <v>30466.557000000001</v>
      </c>
      <c r="D27" s="4" t="str">
        <f t="shared" si="3"/>
        <v>vis</v>
      </c>
      <c r="E27" s="16">
        <f>VLOOKUP(C27,Active!C$21:E$973,3,FALSE)</f>
        <v>-7671.985944627374</v>
      </c>
      <c r="F27" s="2" t="s">
        <v>57</v>
      </c>
      <c r="G27" s="4" t="str">
        <f t="shared" si="4"/>
        <v>30466.557</v>
      </c>
      <c r="H27" s="3">
        <f t="shared" si="5"/>
        <v>609</v>
      </c>
      <c r="I27" s="17" t="s">
        <v>102</v>
      </c>
      <c r="J27" s="18" t="s">
        <v>103</v>
      </c>
      <c r="K27" s="17">
        <v>609</v>
      </c>
      <c r="L27" s="17" t="s">
        <v>104</v>
      </c>
      <c r="M27" s="18" t="s">
        <v>63</v>
      </c>
      <c r="N27" s="18"/>
      <c r="O27" s="19" t="s">
        <v>64</v>
      </c>
      <c r="P27" s="19" t="s">
        <v>65</v>
      </c>
    </row>
    <row r="28" spans="1:16" ht="12.75" customHeight="1" thickBot="1" x14ac:dyDescent="0.25">
      <c r="A28" s="3" t="str">
        <f t="shared" si="0"/>
        <v> MVS 402 </v>
      </c>
      <c r="B28" s="2" t="str">
        <f t="shared" si="1"/>
        <v>I</v>
      </c>
      <c r="C28" s="3">
        <f t="shared" si="2"/>
        <v>30604.419000000002</v>
      </c>
      <c r="D28" s="4" t="str">
        <f t="shared" si="3"/>
        <v>vis</v>
      </c>
      <c r="E28" s="16">
        <f>VLOOKUP(C28,Active!C$21:E$973,3,FALSE)</f>
        <v>-7623.9850087167115</v>
      </c>
      <c r="F28" s="2" t="s">
        <v>57</v>
      </c>
      <c r="G28" s="4" t="str">
        <f t="shared" si="4"/>
        <v>30604.419</v>
      </c>
      <c r="H28" s="3">
        <f t="shared" si="5"/>
        <v>657</v>
      </c>
      <c r="I28" s="17" t="s">
        <v>105</v>
      </c>
      <c r="J28" s="18" t="s">
        <v>106</v>
      </c>
      <c r="K28" s="17">
        <v>657</v>
      </c>
      <c r="L28" s="17" t="s">
        <v>107</v>
      </c>
      <c r="M28" s="18" t="s">
        <v>63</v>
      </c>
      <c r="N28" s="18"/>
      <c r="O28" s="19" t="s">
        <v>64</v>
      </c>
      <c r="P28" s="19" t="s">
        <v>65</v>
      </c>
    </row>
    <row r="29" spans="1:16" ht="12.75" customHeight="1" thickBot="1" x14ac:dyDescent="0.25">
      <c r="A29" s="3" t="str">
        <f t="shared" si="0"/>
        <v> MVS 402 </v>
      </c>
      <c r="B29" s="2" t="str">
        <f t="shared" si="1"/>
        <v>I</v>
      </c>
      <c r="C29" s="3">
        <f t="shared" si="2"/>
        <v>30848.511999999999</v>
      </c>
      <c r="D29" s="4" t="str">
        <f t="shared" si="3"/>
        <v>vis</v>
      </c>
      <c r="E29" s="16">
        <f>VLOOKUP(C29,Active!C$21:E$973,3,FALSE)</f>
        <v>-7538.9964516869195</v>
      </c>
      <c r="F29" s="2" t="s">
        <v>57</v>
      </c>
      <c r="G29" s="4" t="str">
        <f t="shared" si="4"/>
        <v>30848.512</v>
      </c>
      <c r="H29" s="3">
        <f t="shared" si="5"/>
        <v>742</v>
      </c>
      <c r="I29" s="17" t="s">
        <v>108</v>
      </c>
      <c r="J29" s="18" t="s">
        <v>109</v>
      </c>
      <c r="K29" s="17">
        <v>742</v>
      </c>
      <c r="L29" s="17" t="s">
        <v>110</v>
      </c>
      <c r="M29" s="18" t="s">
        <v>63</v>
      </c>
      <c r="N29" s="18"/>
      <c r="O29" s="19" t="s">
        <v>64</v>
      </c>
      <c r="P29" s="19" t="s">
        <v>65</v>
      </c>
    </row>
    <row r="30" spans="1:16" ht="12.75" customHeight="1" thickBot="1" x14ac:dyDescent="0.25">
      <c r="A30" s="3" t="str">
        <f t="shared" si="0"/>
        <v> MVS 402 </v>
      </c>
      <c r="B30" s="2" t="str">
        <f t="shared" si="1"/>
        <v>I</v>
      </c>
      <c r="C30" s="3">
        <f t="shared" si="2"/>
        <v>30848.560000000001</v>
      </c>
      <c r="D30" s="4" t="str">
        <f t="shared" si="3"/>
        <v>vis</v>
      </c>
      <c r="E30" s="16">
        <f>VLOOKUP(C30,Active!C$21:E$973,3,FALSE)</f>
        <v>-7538.9797389965197</v>
      </c>
      <c r="F30" s="2" t="s">
        <v>57</v>
      </c>
      <c r="G30" s="4" t="str">
        <f t="shared" si="4"/>
        <v>30848.560</v>
      </c>
      <c r="H30" s="3">
        <f t="shared" si="5"/>
        <v>742</v>
      </c>
      <c r="I30" s="17" t="s">
        <v>111</v>
      </c>
      <c r="J30" s="18" t="s">
        <v>112</v>
      </c>
      <c r="K30" s="17">
        <v>742</v>
      </c>
      <c r="L30" s="17" t="s">
        <v>113</v>
      </c>
      <c r="M30" s="18" t="s">
        <v>63</v>
      </c>
      <c r="N30" s="18"/>
      <c r="O30" s="19" t="s">
        <v>64</v>
      </c>
      <c r="P30" s="19" t="s">
        <v>65</v>
      </c>
    </row>
    <row r="31" spans="1:16" ht="12.75" customHeight="1" thickBot="1" x14ac:dyDescent="0.25">
      <c r="A31" s="3" t="str">
        <f t="shared" si="0"/>
        <v> MVS 402 </v>
      </c>
      <c r="B31" s="2" t="str">
        <f t="shared" si="1"/>
        <v>I</v>
      </c>
      <c r="C31" s="3">
        <f t="shared" si="2"/>
        <v>30937.493999999999</v>
      </c>
      <c r="D31" s="4" t="str">
        <f t="shared" si="3"/>
        <v>vis</v>
      </c>
      <c r="E31" s="16">
        <f>VLOOKUP(C31,Active!C$21:E$973,3,FALSE)</f>
        <v>-7508.0146054986835</v>
      </c>
      <c r="F31" s="2" t="s">
        <v>57</v>
      </c>
      <c r="G31" s="4" t="str">
        <f t="shared" si="4"/>
        <v>30937.494</v>
      </c>
      <c r="H31" s="3">
        <f t="shared" si="5"/>
        <v>773</v>
      </c>
      <c r="I31" s="17" t="s">
        <v>114</v>
      </c>
      <c r="J31" s="18" t="s">
        <v>115</v>
      </c>
      <c r="K31" s="17">
        <v>773</v>
      </c>
      <c r="L31" s="17" t="s">
        <v>116</v>
      </c>
      <c r="M31" s="18" t="s">
        <v>63</v>
      </c>
      <c r="N31" s="18"/>
      <c r="O31" s="19" t="s">
        <v>64</v>
      </c>
      <c r="P31" s="19" t="s">
        <v>65</v>
      </c>
    </row>
    <row r="32" spans="1:16" ht="12.75" customHeight="1" thickBot="1" x14ac:dyDescent="0.25">
      <c r="A32" s="3" t="str">
        <f t="shared" si="0"/>
        <v> MVS 402 </v>
      </c>
      <c r="B32" s="2" t="str">
        <f t="shared" si="1"/>
        <v>I</v>
      </c>
      <c r="C32" s="3">
        <f t="shared" si="2"/>
        <v>30940.429</v>
      </c>
      <c r="D32" s="4" t="str">
        <f t="shared" si="3"/>
        <v>vis</v>
      </c>
      <c r="E32" s="16">
        <f>VLOOKUP(C32,Active!C$21:E$973,3,FALSE)</f>
        <v>-7506.9926941170279</v>
      </c>
      <c r="F32" s="2" t="s">
        <v>57</v>
      </c>
      <c r="G32" s="4" t="str">
        <f t="shared" si="4"/>
        <v>30940.429</v>
      </c>
      <c r="H32" s="3">
        <f t="shared" si="5"/>
        <v>774</v>
      </c>
      <c r="I32" s="17" t="s">
        <v>117</v>
      </c>
      <c r="J32" s="18" t="s">
        <v>118</v>
      </c>
      <c r="K32" s="17">
        <v>774</v>
      </c>
      <c r="L32" s="17" t="s">
        <v>119</v>
      </c>
      <c r="M32" s="18" t="s">
        <v>63</v>
      </c>
      <c r="N32" s="18"/>
      <c r="O32" s="19" t="s">
        <v>64</v>
      </c>
      <c r="P32" s="19" t="s">
        <v>65</v>
      </c>
    </row>
    <row r="33" spans="1:16" ht="12.75" customHeight="1" thickBot="1" x14ac:dyDescent="0.25">
      <c r="A33" s="3" t="str">
        <f t="shared" si="0"/>
        <v> MVS 402 </v>
      </c>
      <c r="B33" s="2" t="str">
        <f t="shared" si="1"/>
        <v>I</v>
      </c>
      <c r="C33" s="3">
        <f t="shared" si="2"/>
        <v>30963.436000000002</v>
      </c>
      <c r="D33" s="4" t="str">
        <f t="shared" si="3"/>
        <v>vis</v>
      </c>
      <c r="E33" s="16">
        <f>VLOOKUP(C33,Active!C$21:E$973,3,FALSE)</f>
        <v>-7498.9820927004175</v>
      </c>
      <c r="F33" s="2" t="s">
        <v>57</v>
      </c>
      <c r="G33" s="4" t="str">
        <f t="shared" si="4"/>
        <v>30963.436</v>
      </c>
      <c r="H33" s="3">
        <f t="shared" si="5"/>
        <v>782</v>
      </c>
      <c r="I33" s="17" t="s">
        <v>120</v>
      </c>
      <c r="J33" s="18" t="s">
        <v>121</v>
      </c>
      <c r="K33" s="17">
        <v>782</v>
      </c>
      <c r="L33" s="17" t="s">
        <v>122</v>
      </c>
      <c r="M33" s="18" t="s">
        <v>63</v>
      </c>
      <c r="N33" s="18"/>
      <c r="O33" s="19" t="s">
        <v>64</v>
      </c>
      <c r="P33" s="19" t="s">
        <v>65</v>
      </c>
    </row>
    <row r="34" spans="1:16" ht="12.75" customHeight="1" thickBot="1" x14ac:dyDescent="0.25">
      <c r="A34" s="3" t="str">
        <f t="shared" si="0"/>
        <v> MVS 402 </v>
      </c>
      <c r="B34" s="2" t="str">
        <f t="shared" si="1"/>
        <v>I</v>
      </c>
      <c r="C34" s="3">
        <f t="shared" si="2"/>
        <v>31253.442999999999</v>
      </c>
      <c r="D34" s="4" t="str">
        <f t="shared" si="3"/>
        <v>vis</v>
      </c>
      <c r="E34" s="16">
        <f>VLOOKUP(C34,Active!C$21:E$973,3,FALSE)</f>
        <v>-7398.0071509424033</v>
      </c>
      <c r="F34" s="2" t="s">
        <v>57</v>
      </c>
      <c r="G34" s="4" t="str">
        <f t="shared" si="4"/>
        <v>31253.443</v>
      </c>
      <c r="H34" s="3">
        <f t="shared" si="5"/>
        <v>883</v>
      </c>
      <c r="I34" s="17" t="s">
        <v>123</v>
      </c>
      <c r="J34" s="18" t="s">
        <v>124</v>
      </c>
      <c r="K34" s="17">
        <v>883</v>
      </c>
      <c r="L34" s="17" t="s">
        <v>125</v>
      </c>
      <c r="M34" s="18" t="s">
        <v>63</v>
      </c>
      <c r="N34" s="18"/>
      <c r="O34" s="19" t="s">
        <v>64</v>
      </c>
      <c r="P34" s="19" t="s">
        <v>65</v>
      </c>
    </row>
    <row r="35" spans="1:16" ht="12.75" customHeight="1" thickBot="1" x14ac:dyDescent="0.25">
      <c r="A35" s="3" t="str">
        <f t="shared" si="0"/>
        <v> MVS 402 </v>
      </c>
      <c r="B35" s="2" t="str">
        <f t="shared" si="1"/>
        <v>I</v>
      </c>
      <c r="C35" s="3">
        <f t="shared" si="2"/>
        <v>31322.455999999998</v>
      </c>
      <c r="D35" s="4" t="str">
        <f t="shared" si="3"/>
        <v>vis</v>
      </c>
      <c r="E35" s="16">
        <f>VLOOKUP(C35,Active!C$21:E$973,3,FALSE)</f>
        <v>-7373.9781321409755</v>
      </c>
      <c r="F35" s="2" t="s">
        <v>57</v>
      </c>
      <c r="G35" s="4" t="str">
        <f t="shared" si="4"/>
        <v>31322.456</v>
      </c>
      <c r="H35" s="3">
        <f t="shared" si="5"/>
        <v>907</v>
      </c>
      <c r="I35" s="17" t="s">
        <v>126</v>
      </c>
      <c r="J35" s="18" t="s">
        <v>127</v>
      </c>
      <c r="K35" s="17">
        <v>907</v>
      </c>
      <c r="L35" s="17" t="s">
        <v>128</v>
      </c>
      <c r="M35" s="18" t="s">
        <v>63</v>
      </c>
      <c r="N35" s="18"/>
      <c r="O35" s="19" t="s">
        <v>64</v>
      </c>
      <c r="P35" s="19" t="s">
        <v>65</v>
      </c>
    </row>
    <row r="36" spans="1:16" ht="12.75" customHeight="1" thickBot="1" x14ac:dyDescent="0.25">
      <c r="A36" s="3" t="str">
        <f t="shared" si="0"/>
        <v> MVS 402 </v>
      </c>
      <c r="B36" s="2" t="str">
        <f t="shared" si="1"/>
        <v>I</v>
      </c>
      <c r="C36" s="3">
        <f t="shared" si="2"/>
        <v>31345.371999999999</v>
      </c>
      <c r="D36" s="4" t="str">
        <f t="shared" si="3"/>
        <v>vis</v>
      </c>
      <c r="E36" s="16">
        <f>VLOOKUP(C36,Active!C$21:E$973,3,FALSE)</f>
        <v>-7365.9992151999122</v>
      </c>
      <c r="F36" s="2" t="s">
        <v>57</v>
      </c>
      <c r="G36" s="4" t="str">
        <f t="shared" si="4"/>
        <v>31345.372</v>
      </c>
      <c r="H36" s="3">
        <f t="shared" si="5"/>
        <v>915</v>
      </c>
      <c r="I36" s="17" t="s">
        <v>129</v>
      </c>
      <c r="J36" s="18" t="s">
        <v>130</v>
      </c>
      <c r="K36" s="17">
        <v>915</v>
      </c>
      <c r="L36" s="17" t="s">
        <v>71</v>
      </c>
      <c r="M36" s="18" t="s">
        <v>63</v>
      </c>
      <c r="N36" s="18"/>
      <c r="O36" s="19" t="s">
        <v>64</v>
      </c>
      <c r="P36" s="19" t="s">
        <v>65</v>
      </c>
    </row>
    <row r="37" spans="1:16" ht="12.75" customHeight="1" thickBot="1" x14ac:dyDescent="0.25">
      <c r="A37" s="3" t="str">
        <f t="shared" si="0"/>
        <v> MVS 402 </v>
      </c>
      <c r="B37" s="2" t="str">
        <f t="shared" si="1"/>
        <v>I</v>
      </c>
      <c r="C37" s="3">
        <f t="shared" si="2"/>
        <v>31704.392</v>
      </c>
      <c r="D37" s="4" t="str">
        <f t="shared" si="3"/>
        <v>vis</v>
      </c>
      <c r="E37" s="16">
        <f>VLOOKUP(C37,Active!C$21:E$973,3,FALSE)</f>
        <v>-7240.9952546404693</v>
      </c>
      <c r="F37" s="2" t="s">
        <v>57</v>
      </c>
      <c r="G37" s="4" t="str">
        <f t="shared" si="4"/>
        <v>31704.392</v>
      </c>
      <c r="H37" s="3">
        <f t="shared" si="5"/>
        <v>1040</v>
      </c>
      <c r="I37" s="17" t="s">
        <v>131</v>
      </c>
      <c r="J37" s="18" t="s">
        <v>132</v>
      </c>
      <c r="K37" s="17">
        <v>1040</v>
      </c>
      <c r="L37" s="17" t="s">
        <v>59</v>
      </c>
      <c r="M37" s="18" t="s">
        <v>63</v>
      </c>
      <c r="N37" s="18"/>
      <c r="O37" s="19" t="s">
        <v>64</v>
      </c>
      <c r="P37" s="19" t="s">
        <v>65</v>
      </c>
    </row>
    <row r="38" spans="1:16" ht="12.75" customHeight="1" thickBot="1" x14ac:dyDescent="0.25">
      <c r="A38" s="3" t="str">
        <f t="shared" si="0"/>
        <v> MVS 402 </v>
      </c>
      <c r="B38" s="2" t="str">
        <f t="shared" si="1"/>
        <v>I</v>
      </c>
      <c r="C38" s="3">
        <f t="shared" si="2"/>
        <v>33476.447</v>
      </c>
      <c r="D38" s="4" t="str">
        <f t="shared" si="3"/>
        <v>vis</v>
      </c>
      <c r="E38" s="16">
        <f>VLOOKUP(C38,Active!C$21:E$973,3,FALSE)</f>
        <v>-6623.9992841397607</v>
      </c>
      <c r="F38" s="2" t="s">
        <v>57</v>
      </c>
      <c r="G38" s="4" t="str">
        <f t="shared" si="4"/>
        <v>33476.447</v>
      </c>
      <c r="H38" s="3">
        <f t="shared" si="5"/>
        <v>1657</v>
      </c>
      <c r="I38" s="17" t="s">
        <v>133</v>
      </c>
      <c r="J38" s="18" t="s">
        <v>134</v>
      </c>
      <c r="K38" s="17">
        <v>1657</v>
      </c>
      <c r="L38" s="17" t="s">
        <v>135</v>
      </c>
      <c r="M38" s="18" t="s">
        <v>63</v>
      </c>
      <c r="N38" s="18"/>
      <c r="O38" s="19" t="s">
        <v>64</v>
      </c>
      <c r="P38" s="19" t="s">
        <v>65</v>
      </c>
    </row>
    <row r="39" spans="1:16" ht="12.75" customHeight="1" thickBot="1" x14ac:dyDescent="0.25">
      <c r="A39" s="3" t="str">
        <f t="shared" si="0"/>
        <v> AC 124.16 </v>
      </c>
      <c r="B39" s="2" t="str">
        <f t="shared" si="1"/>
        <v>I</v>
      </c>
      <c r="C39" s="3">
        <f t="shared" si="2"/>
        <v>33829.339999999997</v>
      </c>
      <c r="D39" s="4" t="str">
        <f t="shared" si="3"/>
        <v>vis</v>
      </c>
      <c r="E39" s="16">
        <f>VLOOKUP(C39,Active!C$21:E$973,3,FALSE)</f>
        <v>-6501.1286288734709</v>
      </c>
      <c r="F39" s="2" t="s">
        <v>57</v>
      </c>
      <c r="G39" s="4" t="str">
        <f t="shared" si="4"/>
        <v>33829.34</v>
      </c>
      <c r="H39" s="3">
        <f t="shared" si="5"/>
        <v>1780</v>
      </c>
      <c r="I39" s="17" t="s">
        <v>136</v>
      </c>
      <c r="J39" s="18" t="s">
        <v>137</v>
      </c>
      <c r="K39" s="17">
        <v>1780</v>
      </c>
      <c r="L39" s="17" t="s">
        <v>138</v>
      </c>
      <c r="M39" s="18" t="s">
        <v>63</v>
      </c>
      <c r="N39" s="18"/>
      <c r="O39" s="19" t="s">
        <v>139</v>
      </c>
      <c r="P39" s="19" t="s">
        <v>140</v>
      </c>
    </row>
    <row r="40" spans="1:16" ht="12.75" customHeight="1" thickBot="1" x14ac:dyDescent="0.25">
      <c r="A40" s="3" t="str">
        <f t="shared" si="0"/>
        <v> AC 124.16 </v>
      </c>
      <c r="B40" s="2" t="str">
        <f t="shared" si="1"/>
        <v>I</v>
      </c>
      <c r="C40" s="3">
        <f t="shared" si="2"/>
        <v>33838.410000000003</v>
      </c>
      <c r="D40" s="4" t="str">
        <f t="shared" si="3"/>
        <v>vis</v>
      </c>
      <c r="E40" s="16">
        <f>VLOOKUP(C40,Active!C$21:E$973,3,FALSE)</f>
        <v>-6497.9706267502606</v>
      </c>
      <c r="F40" s="2" t="s">
        <v>57</v>
      </c>
      <c r="G40" s="4" t="str">
        <f t="shared" si="4"/>
        <v>33838.41</v>
      </c>
      <c r="H40" s="3">
        <f t="shared" si="5"/>
        <v>1783</v>
      </c>
      <c r="I40" s="17" t="s">
        <v>141</v>
      </c>
      <c r="J40" s="18" t="s">
        <v>142</v>
      </c>
      <c r="K40" s="17">
        <v>1783</v>
      </c>
      <c r="L40" s="17" t="s">
        <v>143</v>
      </c>
      <c r="M40" s="18" t="s">
        <v>63</v>
      </c>
      <c r="N40" s="18"/>
      <c r="O40" s="19" t="s">
        <v>139</v>
      </c>
      <c r="P40" s="19" t="s">
        <v>140</v>
      </c>
    </row>
    <row r="41" spans="1:16" ht="12.75" customHeight="1" thickBot="1" x14ac:dyDescent="0.25">
      <c r="A41" s="3" t="str">
        <f t="shared" si="0"/>
        <v> AC 124.16 </v>
      </c>
      <c r="B41" s="2" t="str">
        <f t="shared" si="1"/>
        <v>I</v>
      </c>
      <c r="C41" s="3">
        <f t="shared" si="2"/>
        <v>33858.35</v>
      </c>
      <c r="D41" s="4" t="str">
        <f t="shared" si="3"/>
        <v>vis</v>
      </c>
      <c r="E41" s="16">
        <f>VLOOKUP(C41,Active!C$21:E$973,3,FALSE)</f>
        <v>-6491.027896613904</v>
      </c>
      <c r="F41" s="2" t="s">
        <v>57</v>
      </c>
      <c r="G41" s="4" t="str">
        <f t="shared" si="4"/>
        <v>33858.35</v>
      </c>
      <c r="H41" s="3">
        <f t="shared" si="5"/>
        <v>1790</v>
      </c>
      <c r="I41" s="17" t="s">
        <v>144</v>
      </c>
      <c r="J41" s="18" t="s">
        <v>145</v>
      </c>
      <c r="K41" s="17">
        <v>1790</v>
      </c>
      <c r="L41" s="17" t="s">
        <v>146</v>
      </c>
      <c r="M41" s="18" t="s">
        <v>63</v>
      </c>
      <c r="N41" s="18"/>
      <c r="O41" s="19" t="s">
        <v>139</v>
      </c>
      <c r="P41" s="19" t="s">
        <v>140</v>
      </c>
    </row>
    <row r="42" spans="1:16" ht="12.75" customHeight="1" thickBot="1" x14ac:dyDescent="0.25">
      <c r="A42" s="3" t="str">
        <f t="shared" si="0"/>
        <v> AC 124.16 </v>
      </c>
      <c r="B42" s="2" t="str">
        <f t="shared" si="1"/>
        <v>I</v>
      </c>
      <c r="C42" s="3">
        <f t="shared" si="2"/>
        <v>33890.39</v>
      </c>
      <c r="D42" s="4" t="str">
        <f t="shared" si="3"/>
        <v>vis</v>
      </c>
      <c r="E42" s="16">
        <f>VLOOKUP(C42,Active!C$21:E$973,3,FALSE)</f>
        <v>-6479.8721757729354</v>
      </c>
      <c r="F42" s="2" t="s">
        <v>57</v>
      </c>
      <c r="G42" s="4" t="str">
        <f t="shared" si="4"/>
        <v>33890.39</v>
      </c>
      <c r="H42" s="3">
        <f t="shared" si="5"/>
        <v>1801</v>
      </c>
      <c r="I42" s="17" t="s">
        <v>147</v>
      </c>
      <c r="J42" s="18" t="s">
        <v>148</v>
      </c>
      <c r="K42" s="17">
        <v>1801</v>
      </c>
      <c r="L42" s="17" t="s">
        <v>149</v>
      </c>
      <c r="M42" s="18" t="s">
        <v>63</v>
      </c>
      <c r="N42" s="18"/>
      <c r="O42" s="19" t="s">
        <v>150</v>
      </c>
      <c r="P42" s="19" t="s">
        <v>140</v>
      </c>
    </row>
    <row r="43" spans="1:16" ht="12.75" customHeight="1" thickBot="1" x14ac:dyDescent="0.25">
      <c r="A43" s="3" t="str">
        <f t="shared" si="0"/>
        <v> AC 124.16 </v>
      </c>
      <c r="B43" s="2" t="str">
        <f t="shared" si="1"/>
        <v>I</v>
      </c>
      <c r="C43" s="3">
        <f t="shared" si="2"/>
        <v>33927.339999999997</v>
      </c>
      <c r="D43" s="4" t="str">
        <f t="shared" si="3"/>
        <v>vis</v>
      </c>
      <c r="E43" s="16">
        <f>VLOOKUP(C43,Active!C$21:E$973,3,FALSE)</f>
        <v>-6467.0068859766252</v>
      </c>
      <c r="F43" s="2" t="s">
        <v>57</v>
      </c>
      <c r="G43" s="4" t="str">
        <f t="shared" si="4"/>
        <v>33927.34</v>
      </c>
      <c r="H43" s="3">
        <f t="shared" si="5"/>
        <v>1814</v>
      </c>
      <c r="I43" s="17" t="s">
        <v>151</v>
      </c>
      <c r="J43" s="18" t="s">
        <v>152</v>
      </c>
      <c r="K43" s="17">
        <v>1814</v>
      </c>
      <c r="L43" s="17" t="s">
        <v>153</v>
      </c>
      <c r="M43" s="18" t="s">
        <v>63</v>
      </c>
      <c r="N43" s="18"/>
      <c r="O43" s="19" t="s">
        <v>154</v>
      </c>
      <c r="P43" s="19" t="s">
        <v>140</v>
      </c>
    </row>
    <row r="44" spans="1:16" ht="12.75" customHeight="1" thickBot="1" x14ac:dyDescent="0.25">
      <c r="A44" s="3" t="str">
        <f t="shared" si="0"/>
        <v> MVS 402 </v>
      </c>
      <c r="B44" s="2" t="str">
        <f t="shared" si="1"/>
        <v>I</v>
      </c>
      <c r="C44" s="3">
        <f t="shared" si="2"/>
        <v>33927.410000000003</v>
      </c>
      <c r="D44" s="4" t="str">
        <f t="shared" si="3"/>
        <v>vis</v>
      </c>
      <c r="E44" s="16">
        <f>VLOOKUP(C44,Active!C$21:E$973,3,FALSE)</f>
        <v>-6466.9825133031254</v>
      </c>
      <c r="F44" s="2" t="s">
        <v>57</v>
      </c>
      <c r="G44" s="4" t="str">
        <f t="shared" si="4"/>
        <v>33927.410</v>
      </c>
      <c r="H44" s="3">
        <f t="shared" si="5"/>
        <v>1814</v>
      </c>
      <c r="I44" s="17" t="s">
        <v>155</v>
      </c>
      <c r="J44" s="18" t="s">
        <v>156</v>
      </c>
      <c r="K44" s="17">
        <v>1814</v>
      </c>
      <c r="L44" s="17" t="s">
        <v>122</v>
      </c>
      <c r="M44" s="18" t="s">
        <v>63</v>
      </c>
      <c r="N44" s="18"/>
      <c r="O44" s="19" t="s">
        <v>64</v>
      </c>
      <c r="P44" s="19" t="s">
        <v>65</v>
      </c>
    </row>
    <row r="45" spans="1:16" ht="12.75" customHeight="1" thickBot="1" x14ac:dyDescent="0.25">
      <c r="A45" s="3" t="str">
        <f t="shared" si="0"/>
        <v> AC 124.16 </v>
      </c>
      <c r="B45" s="2" t="str">
        <f t="shared" si="1"/>
        <v>I</v>
      </c>
      <c r="C45" s="3">
        <f t="shared" si="2"/>
        <v>33950.29</v>
      </c>
      <c r="D45" s="4" t="str">
        <f t="shared" si="3"/>
        <v>vis</v>
      </c>
      <c r="E45" s="16">
        <f>VLOOKUP(C45,Active!C$21:E$973,3,FALSE)</f>
        <v>-6459.0161308798624</v>
      </c>
      <c r="F45" s="2" t="s">
        <v>57</v>
      </c>
      <c r="G45" s="4" t="str">
        <f t="shared" si="4"/>
        <v>33950.29</v>
      </c>
      <c r="H45" s="3">
        <f t="shared" si="5"/>
        <v>1822</v>
      </c>
      <c r="I45" s="17" t="s">
        <v>157</v>
      </c>
      <c r="J45" s="18" t="s">
        <v>158</v>
      </c>
      <c r="K45" s="17">
        <v>1822</v>
      </c>
      <c r="L45" s="17" t="s">
        <v>159</v>
      </c>
      <c r="M45" s="18" t="s">
        <v>63</v>
      </c>
      <c r="N45" s="18"/>
      <c r="O45" s="19" t="s">
        <v>154</v>
      </c>
      <c r="P45" s="19" t="s">
        <v>140</v>
      </c>
    </row>
    <row r="46" spans="1:16" ht="12.75" customHeight="1" thickBot="1" x14ac:dyDescent="0.25">
      <c r="A46" s="3" t="str">
        <f t="shared" si="0"/>
        <v> MVS 402 </v>
      </c>
      <c r="B46" s="2" t="str">
        <f t="shared" si="1"/>
        <v>I</v>
      </c>
      <c r="C46" s="3">
        <f t="shared" si="2"/>
        <v>34194.451999999997</v>
      </c>
      <c r="D46" s="4" t="str">
        <f t="shared" si="3"/>
        <v>vis</v>
      </c>
      <c r="E46" s="16">
        <f>VLOOKUP(C46,Active!C$21:E$973,3,FALSE)</f>
        <v>-6374.0035493576233</v>
      </c>
      <c r="F46" s="2" t="s">
        <v>57</v>
      </c>
      <c r="G46" s="4" t="str">
        <f t="shared" si="4"/>
        <v>34194.452</v>
      </c>
      <c r="H46" s="3">
        <f t="shared" si="5"/>
        <v>1907</v>
      </c>
      <c r="I46" s="17" t="s">
        <v>160</v>
      </c>
      <c r="J46" s="18" t="s">
        <v>161</v>
      </c>
      <c r="K46" s="17">
        <v>1907</v>
      </c>
      <c r="L46" s="17" t="s">
        <v>162</v>
      </c>
      <c r="M46" s="18" t="s">
        <v>63</v>
      </c>
      <c r="N46" s="18"/>
      <c r="O46" s="19" t="s">
        <v>64</v>
      </c>
      <c r="P46" s="19" t="s">
        <v>65</v>
      </c>
    </row>
    <row r="47" spans="1:16" ht="12.75" customHeight="1" thickBot="1" x14ac:dyDescent="0.25">
      <c r="A47" s="3" t="str">
        <f t="shared" si="0"/>
        <v> MVS 402 </v>
      </c>
      <c r="B47" s="2" t="str">
        <f t="shared" si="1"/>
        <v>I</v>
      </c>
      <c r="C47" s="3">
        <f t="shared" si="2"/>
        <v>34217.42</v>
      </c>
      <c r="D47" s="4" t="str">
        <f t="shared" si="3"/>
        <v>vis</v>
      </c>
      <c r="E47" s="16">
        <f>VLOOKUP(C47,Active!C$21:E$973,3,FALSE)</f>
        <v>-6366.0065270019622</v>
      </c>
      <c r="F47" s="2" t="s">
        <v>57</v>
      </c>
      <c r="G47" s="4" t="str">
        <f t="shared" si="4"/>
        <v>34217.420</v>
      </c>
      <c r="H47" s="3">
        <f t="shared" si="5"/>
        <v>1915</v>
      </c>
      <c r="I47" s="17" t="s">
        <v>163</v>
      </c>
      <c r="J47" s="18" t="s">
        <v>164</v>
      </c>
      <c r="K47" s="17">
        <v>1915</v>
      </c>
      <c r="L47" s="17" t="s">
        <v>165</v>
      </c>
      <c r="M47" s="18" t="s">
        <v>63</v>
      </c>
      <c r="N47" s="18"/>
      <c r="O47" s="19" t="s">
        <v>64</v>
      </c>
      <c r="P47" s="19" t="s">
        <v>65</v>
      </c>
    </row>
    <row r="48" spans="1:16" ht="12.75" customHeight="1" thickBot="1" x14ac:dyDescent="0.25">
      <c r="A48" s="3" t="str">
        <f t="shared" si="0"/>
        <v> MVS 402 </v>
      </c>
      <c r="B48" s="2" t="str">
        <f t="shared" si="1"/>
        <v>I</v>
      </c>
      <c r="C48" s="3">
        <f t="shared" si="2"/>
        <v>34458.629999999997</v>
      </c>
      <c r="D48" s="4" t="str">
        <f t="shared" si="3"/>
        <v>vis</v>
      </c>
      <c r="E48" s="16">
        <f>VLOOKUP(C48,Active!C$21:E$973,3,FALSE)</f>
        <v>-6282.0217759392272</v>
      </c>
      <c r="F48" s="2" t="s">
        <v>57</v>
      </c>
      <c r="G48" s="4" t="str">
        <f t="shared" si="4"/>
        <v>34458.630</v>
      </c>
      <c r="H48" s="3">
        <f t="shared" si="5"/>
        <v>1999</v>
      </c>
      <c r="I48" s="17" t="s">
        <v>166</v>
      </c>
      <c r="J48" s="18" t="s">
        <v>167</v>
      </c>
      <c r="K48" s="17">
        <v>1999</v>
      </c>
      <c r="L48" s="17" t="s">
        <v>168</v>
      </c>
      <c r="M48" s="18" t="s">
        <v>63</v>
      </c>
      <c r="N48" s="18"/>
      <c r="O48" s="19" t="s">
        <v>64</v>
      </c>
      <c r="P48" s="19" t="s">
        <v>65</v>
      </c>
    </row>
    <row r="49" spans="1:16" ht="12.75" customHeight="1" thickBot="1" x14ac:dyDescent="0.25">
      <c r="A49" s="3" t="str">
        <f t="shared" si="0"/>
        <v> MVS 402 </v>
      </c>
      <c r="B49" s="2" t="str">
        <f t="shared" si="1"/>
        <v>I</v>
      </c>
      <c r="C49" s="3">
        <f t="shared" si="2"/>
        <v>34484.591999999997</v>
      </c>
      <c r="D49" s="4" t="str">
        <f t="shared" si="3"/>
        <v>vis</v>
      </c>
      <c r="E49" s="16">
        <f>VLOOKUP(C49,Active!C$21:E$973,3,FALSE)</f>
        <v>-6272.9822995199629</v>
      </c>
      <c r="F49" s="2" t="s">
        <v>57</v>
      </c>
      <c r="G49" s="4" t="str">
        <f t="shared" si="4"/>
        <v>34484.592</v>
      </c>
      <c r="H49" s="3">
        <f t="shared" si="5"/>
        <v>2008</v>
      </c>
      <c r="I49" s="17" t="s">
        <v>169</v>
      </c>
      <c r="J49" s="18" t="s">
        <v>170</v>
      </c>
      <c r="K49" s="17">
        <v>2008</v>
      </c>
      <c r="L49" s="17" t="s">
        <v>171</v>
      </c>
      <c r="M49" s="18" t="s">
        <v>63</v>
      </c>
      <c r="N49" s="18"/>
      <c r="O49" s="19" t="s">
        <v>64</v>
      </c>
      <c r="P49" s="19" t="s">
        <v>65</v>
      </c>
    </row>
    <row r="50" spans="1:16" ht="12.75" customHeight="1" thickBot="1" x14ac:dyDescent="0.25">
      <c r="A50" s="3" t="str">
        <f t="shared" si="0"/>
        <v> MVS 402 </v>
      </c>
      <c r="B50" s="2" t="str">
        <f t="shared" si="1"/>
        <v>I</v>
      </c>
      <c r="C50" s="3">
        <f t="shared" si="2"/>
        <v>34958.445</v>
      </c>
      <c r="D50" s="4" t="str">
        <f t="shared" si="3"/>
        <v>vis</v>
      </c>
      <c r="E50" s="16">
        <f>VLOOKUP(C50,Active!C$21:E$973,3,FALSE)</f>
        <v>-6107.9956644495651</v>
      </c>
      <c r="F50" s="2" t="s">
        <v>57</v>
      </c>
      <c r="G50" s="4" t="str">
        <f t="shared" si="4"/>
        <v>34958.445</v>
      </c>
      <c r="H50" s="3">
        <f t="shared" si="5"/>
        <v>2173</v>
      </c>
      <c r="I50" s="17" t="s">
        <v>172</v>
      </c>
      <c r="J50" s="18" t="s">
        <v>173</v>
      </c>
      <c r="K50" s="17">
        <v>2173</v>
      </c>
      <c r="L50" s="17" t="s">
        <v>174</v>
      </c>
      <c r="M50" s="18" t="s">
        <v>63</v>
      </c>
      <c r="N50" s="18"/>
      <c r="O50" s="19" t="s">
        <v>64</v>
      </c>
      <c r="P50" s="19" t="s">
        <v>65</v>
      </c>
    </row>
    <row r="51" spans="1:16" ht="12.75" customHeight="1" thickBot="1" x14ac:dyDescent="0.25">
      <c r="A51" s="3" t="str">
        <f t="shared" si="0"/>
        <v> MVS 402 </v>
      </c>
      <c r="B51" s="2" t="str">
        <f t="shared" si="1"/>
        <v>I</v>
      </c>
      <c r="C51" s="3">
        <f t="shared" si="2"/>
        <v>35314.54</v>
      </c>
      <c r="D51" s="4" t="str">
        <f t="shared" si="3"/>
        <v>vis</v>
      </c>
      <c r="E51" s="16">
        <f>VLOOKUP(C51,Active!C$21:E$973,3,FALSE)</f>
        <v>-5984.0101334612773</v>
      </c>
      <c r="F51" s="2" t="s">
        <v>57</v>
      </c>
      <c r="G51" s="4" t="str">
        <f t="shared" si="4"/>
        <v>35314.540</v>
      </c>
      <c r="H51" s="3">
        <f t="shared" si="5"/>
        <v>2297</v>
      </c>
      <c r="I51" s="17" t="s">
        <v>175</v>
      </c>
      <c r="J51" s="18" t="s">
        <v>176</v>
      </c>
      <c r="K51" s="17">
        <v>2297</v>
      </c>
      <c r="L51" s="17" t="s">
        <v>177</v>
      </c>
      <c r="M51" s="18" t="s">
        <v>63</v>
      </c>
      <c r="N51" s="18"/>
      <c r="O51" s="19" t="s">
        <v>64</v>
      </c>
      <c r="P51" s="19" t="s">
        <v>65</v>
      </c>
    </row>
    <row r="52" spans="1:16" ht="12.75" customHeight="1" thickBot="1" x14ac:dyDescent="0.25">
      <c r="A52" s="3" t="str">
        <f t="shared" si="0"/>
        <v> MVS 402 </v>
      </c>
      <c r="B52" s="2" t="str">
        <f t="shared" si="1"/>
        <v>I</v>
      </c>
      <c r="C52" s="3">
        <f t="shared" si="2"/>
        <v>35389.315999999999</v>
      </c>
      <c r="D52" s="4" t="str">
        <f t="shared" si="3"/>
        <v>vis</v>
      </c>
      <c r="E52" s="16">
        <f>VLOOKUP(C52,Active!C$21:E$973,3,FALSE)</f>
        <v>-5957.9745472688846</v>
      </c>
      <c r="F52" s="2" t="s">
        <v>57</v>
      </c>
      <c r="G52" s="4" t="str">
        <f t="shared" si="4"/>
        <v>35389.316</v>
      </c>
      <c r="H52" s="3">
        <f t="shared" si="5"/>
        <v>2323</v>
      </c>
      <c r="I52" s="17" t="s">
        <v>178</v>
      </c>
      <c r="J52" s="18" t="s">
        <v>179</v>
      </c>
      <c r="K52" s="17">
        <v>2323</v>
      </c>
      <c r="L52" s="17" t="s">
        <v>180</v>
      </c>
      <c r="M52" s="18" t="s">
        <v>63</v>
      </c>
      <c r="N52" s="18"/>
      <c r="O52" s="19" t="s">
        <v>64</v>
      </c>
      <c r="P52" s="19" t="s">
        <v>65</v>
      </c>
    </row>
    <row r="53" spans="1:16" ht="12.75" customHeight="1" thickBot="1" x14ac:dyDescent="0.25">
      <c r="A53" s="3" t="str">
        <f t="shared" si="0"/>
        <v> MVS 402 </v>
      </c>
      <c r="B53" s="2" t="str">
        <f t="shared" si="1"/>
        <v>I</v>
      </c>
      <c r="C53" s="3">
        <f t="shared" si="2"/>
        <v>36348.481</v>
      </c>
      <c r="D53" s="4" t="str">
        <f t="shared" si="3"/>
        <v>vis</v>
      </c>
      <c r="E53" s="16">
        <f>VLOOKUP(C53,Active!C$21:E$973,3,FALSE)</f>
        <v>-5624.0114704765092</v>
      </c>
      <c r="F53" s="2" t="s">
        <v>57</v>
      </c>
      <c r="G53" s="4" t="str">
        <f t="shared" si="4"/>
        <v>36348.481</v>
      </c>
      <c r="H53" s="3">
        <f t="shared" si="5"/>
        <v>2657</v>
      </c>
      <c r="I53" s="17" t="s">
        <v>181</v>
      </c>
      <c r="J53" s="18" t="s">
        <v>182</v>
      </c>
      <c r="K53" s="17">
        <v>2657</v>
      </c>
      <c r="L53" s="17" t="s">
        <v>183</v>
      </c>
      <c r="M53" s="18" t="s">
        <v>63</v>
      </c>
      <c r="N53" s="18"/>
      <c r="O53" s="19" t="s">
        <v>64</v>
      </c>
      <c r="P53" s="19" t="s">
        <v>65</v>
      </c>
    </row>
    <row r="54" spans="1:16" ht="12.75" customHeight="1" thickBot="1" x14ac:dyDescent="0.25">
      <c r="A54" s="3" t="str">
        <f t="shared" si="0"/>
        <v> MVS 402 </v>
      </c>
      <c r="B54" s="2" t="str">
        <f t="shared" si="1"/>
        <v>I</v>
      </c>
      <c r="C54" s="3">
        <f t="shared" si="2"/>
        <v>36371.463000000003</v>
      </c>
      <c r="D54" s="4" t="str">
        <f t="shared" si="3"/>
        <v>vis</v>
      </c>
      <c r="E54" s="16">
        <f>VLOOKUP(C54,Active!C$21:E$973,3,FALSE)</f>
        <v>-5616.0095735861478</v>
      </c>
      <c r="F54" s="2" t="s">
        <v>57</v>
      </c>
      <c r="G54" s="4" t="str">
        <f t="shared" si="4"/>
        <v>36371.463</v>
      </c>
      <c r="H54" s="3">
        <f t="shared" si="5"/>
        <v>2665</v>
      </c>
      <c r="I54" s="17" t="s">
        <v>184</v>
      </c>
      <c r="J54" s="18" t="s">
        <v>185</v>
      </c>
      <c r="K54" s="17">
        <v>2665</v>
      </c>
      <c r="L54" s="17" t="s">
        <v>186</v>
      </c>
      <c r="M54" s="18" t="s">
        <v>63</v>
      </c>
      <c r="N54" s="18"/>
      <c r="O54" s="19" t="s">
        <v>64</v>
      </c>
      <c r="P54" s="19" t="s">
        <v>65</v>
      </c>
    </row>
    <row r="55" spans="1:16" ht="12.75" customHeight="1" thickBot="1" x14ac:dyDescent="0.25">
      <c r="A55" s="3" t="str">
        <f t="shared" si="0"/>
        <v>BAVM 212 </v>
      </c>
      <c r="B55" s="2" t="str">
        <f t="shared" si="1"/>
        <v>I</v>
      </c>
      <c r="C55" s="3">
        <f t="shared" si="2"/>
        <v>55042.405100000004</v>
      </c>
      <c r="D55" s="4" t="str">
        <f t="shared" si="3"/>
        <v>vis</v>
      </c>
      <c r="E55" s="16">
        <f>VLOOKUP(C55,Active!C$21:E$973,3,FALSE)</f>
        <v>884.85865068005137</v>
      </c>
      <c r="F55" s="2" t="s">
        <v>57</v>
      </c>
      <c r="G55" s="4" t="str">
        <f t="shared" si="4"/>
        <v>55042.4051</v>
      </c>
      <c r="H55" s="3">
        <f t="shared" si="5"/>
        <v>9166</v>
      </c>
      <c r="I55" s="17" t="s">
        <v>196</v>
      </c>
      <c r="J55" s="18" t="s">
        <v>197</v>
      </c>
      <c r="K55" s="17">
        <v>9166</v>
      </c>
      <c r="L55" s="17" t="s">
        <v>198</v>
      </c>
      <c r="M55" s="18" t="s">
        <v>199</v>
      </c>
      <c r="N55" s="18" t="s">
        <v>200</v>
      </c>
      <c r="O55" s="19" t="s">
        <v>201</v>
      </c>
      <c r="P55" s="20" t="s">
        <v>202</v>
      </c>
    </row>
    <row r="56" spans="1:16" x14ac:dyDescent="0.2">
      <c r="B56" s="2"/>
      <c r="E56" s="16"/>
      <c r="F56" s="2"/>
    </row>
    <row r="57" spans="1:16" x14ac:dyDescent="0.2">
      <c r="B57" s="2"/>
      <c r="E57" s="16"/>
      <c r="F57" s="2"/>
    </row>
    <row r="58" spans="1:16" x14ac:dyDescent="0.2">
      <c r="B58" s="2"/>
      <c r="E58" s="16"/>
      <c r="F58" s="2"/>
    </row>
    <row r="59" spans="1:16" x14ac:dyDescent="0.2">
      <c r="B59" s="2"/>
      <c r="E59" s="16"/>
      <c r="F59" s="2"/>
    </row>
    <row r="60" spans="1:16" x14ac:dyDescent="0.2">
      <c r="B60" s="2"/>
      <c r="E60" s="16"/>
      <c r="F60" s="2"/>
    </row>
    <row r="61" spans="1:16" x14ac:dyDescent="0.2">
      <c r="B61" s="2"/>
      <c r="E61" s="16"/>
      <c r="F61" s="2"/>
    </row>
    <row r="62" spans="1:16" x14ac:dyDescent="0.2">
      <c r="B62" s="2"/>
      <c r="F62" s="2"/>
    </row>
    <row r="63" spans="1:16" x14ac:dyDescent="0.2">
      <c r="B63" s="2"/>
      <c r="F63" s="2"/>
    </row>
    <row r="64" spans="1:1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</sheetData>
  <phoneticPr fontId="7" type="noConversion"/>
  <hyperlinks>
    <hyperlink ref="P11" r:id="rId1" display="http://var.astro.cz/oejv/issues/oejv0003.pdf"/>
    <hyperlink ref="P12" r:id="rId2" display="http://var.astro.cz/oejv/issues/oejv0003.pdf"/>
    <hyperlink ref="P55" r:id="rId3" display="http://www.bav-astro.de/sfs/BAVM_link.php?BAVMnr=212"/>
    <hyperlink ref="P13" r:id="rId4" display="http://www.konkoly.hu/cgi-bin/IBVS?59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2024-03-06T05:59:47Z</dcterms:modified>
</cp:coreProperties>
</file>