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05C0BEE-5776-439D-AC4E-414A1C148F6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D9" i="1"/>
  <c r="C9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6" i="1"/>
  <c r="Q77" i="1"/>
  <c r="Q78" i="1"/>
  <c r="G67" i="2"/>
  <c r="C67" i="2"/>
  <c r="G66" i="2"/>
  <c r="C66" i="2"/>
  <c r="G65" i="2"/>
  <c r="C65" i="2"/>
  <c r="G15" i="2"/>
  <c r="C15" i="2"/>
  <c r="G14" i="2"/>
  <c r="C14" i="2"/>
  <c r="G13" i="2"/>
  <c r="C13" i="2"/>
  <c r="G12" i="2"/>
  <c r="C12" i="2"/>
  <c r="G11" i="2"/>
  <c r="C11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A16" i="2"/>
  <c r="H16" i="2"/>
  <c r="B16" i="2"/>
  <c r="D16" i="2"/>
  <c r="A17" i="2"/>
  <c r="H17" i="2"/>
  <c r="B17" i="2"/>
  <c r="D17" i="2"/>
  <c r="A18" i="2"/>
  <c r="H18" i="2"/>
  <c r="B18" i="2"/>
  <c r="D18" i="2"/>
  <c r="A19" i="2"/>
  <c r="H19" i="2"/>
  <c r="B19" i="2"/>
  <c r="D19" i="2"/>
  <c r="A20" i="2"/>
  <c r="H20" i="2"/>
  <c r="B20" i="2"/>
  <c r="D20" i="2"/>
  <c r="A21" i="2"/>
  <c r="H21" i="2"/>
  <c r="B21" i="2"/>
  <c r="D21" i="2"/>
  <c r="A22" i="2"/>
  <c r="H22" i="2"/>
  <c r="B22" i="2"/>
  <c r="D22" i="2"/>
  <c r="A23" i="2"/>
  <c r="H23" i="2"/>
  <c r="B23" i="2"/>
  <c r="D23" i="2"/>
  <c r="A24" i="2"/>
  <c r="H24" i="2"/>
  <c r="B24" i="2"/>
  <c r="D24" i="2"/>
  <c r="A25" i="2"/>
  <c r="H25" i="2"/>
  <c r="B25" i="2"/>
  <c r="D25" i="2"/>
  <c r="A26" i="2"/>
  <c r="H26" i="2"/>
  <c r="B26" i="2"/>
  <c r="D26" i="2"/>
  <c r="A27" i="2"/>
  <c r="H27" i="2"/>
  <c r="B27" i="2"/>
  <c r="D27" i="2"/>
  <c r="A28" i="2"/>
  <c r="H28" i="2"/>
  <c r="B28" i="2"/>
  <c r="D28" i="2"/>
  <c r="A29" i="2"/>
  <c r="H29" i="2"/>
  <c r="B29" i="2"/>
  <c r="D29" i="2"/>
  <c r="A30" i="2"/>
  <c r="H30" i="2"/>
  <c r="B30" i="2"/>
  <c r="D30" i="2"/>
  <c r="A31" i="2"/>
  <c r="H31" i="2"/>
  <c r="B31" i="2"/>
  <c r="D31" i="2"/>
  <c r="A32" i="2"/>
  <c r="H32" i="2"/>
  <c r="B32" i="2"/>
  <c r="D32" i="2"/>
  <c r="A33" i="2"/>
  <c r="H33" i="2"/>
  <c r="B33" i="2"/>
  <c r="D33" i="2"/>
  <c r="A34" i="2"/>
  <c r="H34" i="2"/>
  <c r="B34" i="2"/>
  <c r="D34" i="2"/>
  <c r="A35" i="2"/>
  <c r="H35" i="2"/>
  <c r="B35" i="2"/>
  <c r="D35" i="2"/>
  <c r="A36" i="2"/>
  <c r="H36" i="2"/>
  <c r="B36" i="2"/>
  <c r="D36" i="2"/>
  <c r="A37" i="2"/>
  <c r="H37" i="2"/>
  <c r="B37" i="2"/>
  <c r="D37" i="2"/>
  <c r="A38" i="2"/>
  <c r="H38" i="2"/>
  <c r="B38" i="2"/>
  <c r="D38" i="2"/>
  <c r="A39" i="2"/>
  <c r="H39" i="2"/>
  <c r="B39" i="2"/>
  <c r="D39" i="2"/>
  <c r="A40" i="2"/>
  <c r="H40" i="2"/>
  <c r="B40" i="2"/>
  <c r="D40" i="2"/>
  <c r="A41" i="2"/>
  <c r="H41" i="2"/>
  <c r="B41" i="2"/>
  <c r="D41" i="2"/>
  <c r="A42" i="2"/>
  <c r="H42" i="2"/>
  <c r="B42" i="2"/>
  <c r="D42" i="2"/>
  <c r="A43" i="2"/>
  <c r="H43" i="2"/>
  <c r="B43" i="2"/>
  <c r="D43" i="2"/>
  <c r="A44" i="2"/>
  <c r="H44" i="2"/>
  <c r="B44" i="2"/>
  <c r="D44" i="2"/>
  <c r="A45" i="2"/>
  <c r="H45" i="2"/>
  <c r="B45" i="2"/>
  <c r="D45" i="2"/>
  <c r="A46" i="2"/>
  <c r="H46" i="2"/>
  <c r="B46" i="2"/>
  <c r="D46" i="2"/>
  <c r="A47" i="2"/>
  <c r="H47" i="2"/>
  <c r="B47" i="2"/>
  <c r="D47" i="2"/>
  <c r="A48" i="2"/>
  <c r="H48" i="2"/>
  <c r="B48" i="2"/>
  <c r="D48" i="2"/>
  <c r="A49" i="2"/>
  <c r="H49" i="2"/>
  <c r="B49" i="2"/>
  <c r="D49" i="2"/>
  <c r="A50" i="2"/>
  <c r="H50" i="2"/>
  <c r="B50" i="2"/>
  <c r="D50" i="2"/>
  <c r="A51" i="2"/>
  <c r="H51" i="2"/>
  <c r="B51" i="2"/>
  <c r="D51" i="2"/>
  <c r="A52" i="2"/>
  <c r="H52" i="2"/>
  <c r="B52" i="2"/>
  <c r="D52" i="2"/>
  <c r="A53" i="2"/>
  <c r="H53" i="2"/>
  <c r="B53" i="2"/>
  <c r="D53" i="2"/>
  <c r="A54" i="2"/>
  <c r="H54" i="2"/>
  <c r="B54" i="2"/>
  <c r="D54" i="2"/>
  <c r="A55" i="2"/>
  <c r="H55" i="2"/>
  <c r="B55" i="2"/>
  <c r="D55" i="2"/>
  <c r="A56" i="2"/>
  <c r="H56" i="2"/>
  <c r="B56" i="2"/>
  <c r="D56" i="2"/>
  <c r="A57" i="2"/>
  <c r="H57" i="2"/>
  <c r="B57" i="2"/>
  <c r="D57" i="2"/>
  <c r="A58" i="2"/>
  <c r="H58" i="2"/>
  <c r="B58" i="2"/>
  <c r="D58" i="2"/>
  <c r="A59" i="2"/>
  <c r="H59" i="2"/>
  <c r="B59" i="2"/>
  <c r="D59" i="2"/>
  <c r="A60" i="2"/>
  <c r="H60" i="2"/>
  <c r="B60" i="2"/>
  <c r="D60" i="2"/>
  <c r="A61" i="2"/>
  <c r="H61" i="2"/>
  <c r="B61" i="2"/>
  <c r="D61" i="2"/>
  <c r="A62" i="2"/>
  <c r="H62" i="2"/>
  <c r="B62" i="2"/>
  <c r="D62" i="2"/>
  <c r="A63" i="2"/>
  <c r="H63" i="2"/>
  <c r="B63" i="2"/>
  <c r="D63" i="2"/>
  <c r="A64" i="2"/>
  <c r="H64" i="2"/>
  <c r="B64" i="2"/>
  <c r="D64" i="2"/>
  <c r="A11" i="2"/>
  <c r="H11" i="2"/>
  <c r="B11" i="2"/>
  <c r="D11" i="2"/>
  <c r="A12" i="2"/>
  <c r="H12" i="2"/>
  <c r="B12" i="2"/>
  <c r="D12" i="2"/>
  <c r="A13" i="2"/>
  <c r="H13" i="2"/>
  <c r="B13" i="2"/>
  <c r="D13" i="2"/>
  <c r="A14" i="2"/>
  <c r="H14" i="2"/>
  <c r="B14" i="2"/>
  <c r="D14" i="2"/>
  <c r="A15" i="2"/>
  <c r="H15" i="2"/>
  <c r="B15" i="2"/>
  <c r="D15" i="2"/>
  <c r="A65" i="2"/>
  <c r="H65" i="2"/>
  <c r="B65" i="2"/>
  <c r="D65" i="2"/>
  <c r="A66" i="2"/>
  <c r="H66" i="2"/>
  <c r="B66" i="2"/>
  <c r="D66" i="2"/>
  <c r="A67" i="2"/>
  <c r="H67" i="2"/>
  <c r="B67" i="2"/>
  <c r="D67" i="2"/>
  <c r="Q72" i="1"/>
  <c r="Q73" i="1"/>
  <c r="Q75" i="1"/>
  <c r="Q74" i="1"/>
  <c r="C17" i="1"/>
  <c r="Q71" i="1"/>
  <c r="C8" i="1"/>
  <c r="C7" i="1"/>
  <c r="Q23" i="1"/>
  <c r="E48" i="2"/>
  <c r="E37" i="2"/>
  <c r="E15" i="2"/>
  <c r="E23" i="1"/>
  <c r="F23" i="1"/>
  <c r="G23" i="1" s="1"/>
  <c r="H23" i="1" s="1"/>
  <c r="E66" i="1"/>
  <c r="F66" i="1"/>
  <c r="E58" i="1"/>
  <c r="F58" i="1" s="1"/>
  <c r="G58" i="1" s="1"/>
  <c r="I58" i="1" s="1"/>
  <c r="E50" i="1"/>
  <c r="F50" i="1"/>
  <c r="G50" i="1" s="1"/>
  <c r="I50" i="1" s="1"/>
  <c r="E42" i="1"/>
  <c r="F42" i="1"/>
  <c r="G42" i="1" s="1"/>
  <c r="I42" i="1" s="1"/>
  <c r="E34" i="1"/>
  <c r="F34" i="1" s="1"/>
  <c r="G34" i="1" s="1"/>
  <c r="I34" i="1" s="1"/>
  <c r="E26" i="1"/>
  <c r="E20" i="2" s="1"/>
  <c r="F26" i="1"/>
  <c r="G26" i="1" s="1"/>
  <c r="I26" i="1" s="1"/>
  <c r="E75" i="1"/>
  <c r="F75" i="1"/>
  <c r="G75" i="1" s="1"/>
  <c r="J75" i="1" s="1"/>
  <c r="E76" i="1"/>
  <c r="F76" i="1" s="1"/>
  <c r="G76" i="1" s="1"/>
  <c r="J76" i="1" s="1"/>
  <c r="E63" i="1"/>
  <c r="F63" i="1" s="1"/>
  <c r="G63" i="1" s="1"/>
  <c r="I63" i="1" s="1"/>
  <c r="E55" i="1"/>
  <c r="F55" i="1"/>
  <c r="G55" i="1" s="1"/>
  <c r="I55" i="1" s="1"/>
  <c r="E47" i="1"/>
  <c r="F47" i="1" s="1"/>
  <c r="G47" i="1" s="1"/>
  <c r="I47" i="1" s="1"/>
  <c r="E39" i="1"/>
  <c r="F39" i="1" s="1"/>
  <c r="G39" i="1" s="1"/>
  <c r="I39" i="1" s="1"/>
  <c r="E31" i="1"/>
  <c r="E25" i="2" s="1"/>
  <c r="F31" i="1"/>
  <c r="G31" i="1" s="1"/>
  <c r="I31" i="1" s="1"/>
  <c r="E22" i="1"/>
  <c r="F22" i="1"/>
  <c r="G22" i="1" s="1"/>
  <c r="I22" i="1" s="1"/>
  <c r="E72" i="1"/>
  <c r="F72" i="1" s="1"/>
  <c r="G72" i="1" s="1"/>
  <c r="J72" i="1" s="1"/>
  <c r="E60" i="1"/>
  <c r="E54" i="2" s="1"/>
  <c r="F60" i="1"/>
  <c r="G60" i="1" s="1"/>
  <c r="I60" i="1" s="1"/>
  <c r="E44" i="1"/>
  <c r="F44" i="1" s="1"/>
  <c r="G44" i="1" s="1"/>
  <c r="I44" i="1" s="1"/>
  <c r="G30" i="1"/>
  <c r="I30" i="1"/>
  <c r="E78" i="1"/>
  <c r="F78" i="1" s="1"/>
  <c r="G78" i="1" s="1"/>
  <c r="J78" i="1" s="1"/>
  <c r="E65" i="1"/>
  <c r="E59" i="2" s="1"/>
  <c r="E57" i="1"/>
  <c r="E51" i="2" s="1"/>
  <c r="E49" i="1"/>
  <c r="E41" i="1"/>
  <c r="E33" i="1"/>
  <c r="F33" i="1" s="1"/>
  <c r="G33" i="1" s="1"/>
  <c r="I33" i="1" s="1"/>
  <c r="E25" i="1"/>
  <c r="F25" i="1" s="1"/>
  <c r="G25" i="1" s="1"/>
  <c r="I25" i="1" s="1"/>
  <c r="E68" i="1"/>
  <c r="F68" i="1" s="1"/>
  <c r="G68" i="1" s="1"/>
  <c r="I68" i="1" s="1"/>
  <c r="E52" i="1"/>
  <c r="F52" i="1"/>
  <c r="G52" i="1"/>
  <c r="I52" i="1" s="1"/>
  <c r="E36" i="1"/>
  <c r="F36" i="1" s="1"/>
  <c r="G36" i="1" s="1"/>
  <c r="I36" i="1" s="1"/>
  <c r="E28" i="1"/>
  <c r="F28" i="1"/>
  <c r="G28" i="1" s="1"/>
  <c r="I28" i="1" s="1"/>
  <c r="E74" i="1"/>
  <c r="F74" i="1" s="1"/>
  <c r="G74" i="1" s="1"/>
  <c r="J74" i="1" s="1"/>
  <c r="E70" i="1"/>
  <c r="F70" i="1"/>
  <c r="G70" i="1"/>
  <c r="I70" i="1" s="1"/>
  <c r="E62" i="1"/>
  <c r="F62" i="1" s="1"/>
  <c r="G62" i="1" s="1"/>
  <c r="I62" i="1" s="1"/>
  <c r="E54" i="1"/>
  <c r="F54" i="1"/>
  <c r="G54" i="1"/>
  <c r="I54" i="1" s="1"/>
  <c r="E46" i="1"/>
  <c r="E40" i="2" s="1"/>
  <c r="E38" i="1"/>
  <c r="F38" i="1" s="1"/>
  <c r="G38" i="1" s="1"/>
  <c r="I38" i="1" s="1"/>
  <c r="E30" i="1"/>
  <c r="F30" i="1"/>
  <c r="E71" i="1"/>
  <c r="E11" i="2" s="1"/>
  <c r="F71" i="1"/>
  <c r="G71" i="1" s="1"/>
  <c r="I71" i="1" s="1"/>
  <c r="E67" i="1"/>
  <c r="F67" i="1" s="1"/>
  <c r="G67" i="1" s="1"/>
  <c r="I67" i="1" s="1"/>
  <c r="E59" i="1"/>
  <c r="E53" i="2" s="1"/>
  <c r="F59" i="1"/>
  <c r="G59" i="1" s="1"/>
  <c r="I59" i="1" s="1"/>
  <c r="E51" i="1"/>
  <c r="F51" i="1" s="1"/>
  <c r="G51" i="1" s="1"/>
  <c r="I51" i="1" s="1"/>
  <c r="E43" i="1"/>
  <c r="F43" i="1" s="1"/>
  <c r="G43" i="1" s="1"/>
  <c r="I43" i="1" s="1"/>
  <c r="E35" i="1"/>
  <c r="F35" i="1"/>
  <c r="G35" i="1" s="1"/>
  <c r="I35" i="1" s="1"/>
  <c r="E27" i="1"/>
  <c r="F27" i="1" s="1"/>
  <c r="G27" i="1" s="1"/>
  <c r="I27" i="1" s="1"/>
  <c r="E21" i="1"/>
  <c r="F21" i="1"/>
  <c r="G21" i="1" s="1"/>
  <c r="I21" i="1" s="1"/>
  <c r="E77" i="1"/>
  <c r="F77" i="1" s="1"/>
  <c r="G77" i="1" s="1"/>
  <c r="J77" i="1" s="1"/>
  <c r="G66" i="1"/>
  <c r="I66" i="1" s="1"/>
  <c r="E64" i="1"/>
  <c r="F64" i="1"/>
  <c r="G64" i="1" s="1"/>
  <c r="I64" i="1" s="1"/>
  <c r="E56" i="1"/>
  <c r="F56" i="1" s="1"/>
  <c r="G56" i="1" s="1"/>
  <c r="I56" i="1" s="1"/>
  <c r="E48" i="1"/>
  <c r="F48" i="1" s="1"/>
  <c r="G48" i="1" s="1"/>
  <c r="I48" i="1" s="1"/>
  <c r="E40" i="1"/>
  <c r="F40" i="1"/>
  <c r="G40" i="1" s="1"/>
  <c r="I40" i="1" s="1"/>
  <c r="E32" i="1"/>
  <c r="F32" i="1" s="1"/>
  <c r="G32" i="1" s="1"/>
  <c r="I32" i="1" s="1"/>
  <c r="E24" i="1"/>
  <c r="F24" i="1" s="1"/>
  <c r="G24" i="1" s="1"/>
  <c r="I24" i="1" s="1"/>
  <c r="E73" i="1"/>
  <c r="E69" i="1"/>
  <c r="F69" i="1"/>
  <c r="G69" i="1" s="1"/>
  <c r="I69" i="1" s="1"/>
  <c r="E61" i="1"/>
  <c r="F61" i="1"/>
  <c r="G61" i="1" s="1"/>
  <c r="I61" i="1" s="1"/>
  <c r="E53" i="1"/>
  <c r="F53" i="1" s="1"/>
  <c r="G53" i="1" s="1"/>
  <c r="I53" i="1" s="1"/>
  <c r="E45" i="1"/>
  <c r="F45" i="1"/>
  <c r="G45" i="1" s="1"/>
  <c r="I45" i="1" s="1"/>
  <c r="E37" i="1"/>
  <c r="E31" i="2" s="1"/>
  <c r="F37" i="1"/>
  <c r="G37" i="1" s="1"/>
  <c r="I37" i="1" s="1"/>
  <c r="E29" i="1"/>
  <c r="F29" i="1" s="1"/>
  <c r="G29" i="1" s="1"/>
  <c r="I29" i="1" s="1"/>
  <c r="E57" i="2"/>
  <c r="E44" i="2"/>
  <c r="E38" i="2"/>
  <c r="E46" i="2"/>
  <c r="E63" i="2"/>
  <c r="E55" i="2"/>
  <c r="E33" i="2"/>
  <c r="E36" i="2"/>
  <c r="E41" i="2"/>
  <c r="F73" i="1"/>
  <c r="G73" i="1"/>
  <c r="J73" i="1"/>
  <c r="E13" i="2"/>
  <c r="E27" i="2"/>
  <c r="F65" i="1"/>
  <c r="G65" i="1"/>
  <c r="I65" i="1" s="1"/>
  <c r="E34" i="2"/>
  <c r="E39" i="2"/>
  <c r="E22" i="2"/>
  <c r="E16" i="2"/>
  <c r="E30" i="2"/>
  <c r="E67" i="2"/>
  <c r="E28" i="2"/>
  <c r="E23" i="2"/>
  <c r="E17" i="2"/>
  <c r="E49" i="2"/>
  <c r="F41" i="1"/>
  <c r="G41" i="1" s="1"/>
  <c r="I41" i="1" s="1"/>
  <c r="E35" i="2"/>
  <c r="E12" i="2"/>
  <c r="E24" i="2"/>
  <c r="E65" i="2"/>
  <c r="E47" i="2"/>
  <c r="E64" i="2"/>
  <c r="E60" i="2"/>
  <c r="E58" i="2"/>
  <c r="F49" i="1"/>
  <c r="G49" i="1" s="1"/>
  <c r="I49" i="1" s="1"/>
  <c r="E43" i="2"/>
  <c r="E52" i="2"/>
  <c r="E29" i="2"/>
  <c r="E32" i="2" l="1"/>
  <c r="E42" i="2"/>
  <c r="F57" i="1"/>
  <c r="G57" i="1" s="1"/>
  <c r="I57" i="1" s="1"/>
  <c r="E56" i="2"/>
  <c r="E45" i="2"/>
  <c r="E26" i="2"/>
  <c r="E21" i="2"/>
  <c r="E19" i="2"/>
  <c r="E50" i="2"/>
  <c r="E62" i="2"/>
  <c r="E18" i="2"/>
  <c r="E14" i="2"/>
  <c r="E66" i="2"/>
  <c r="F46" i="1"/>
  <c r="G46" i="1" s="1"/>
  <c r="E61" i="2"/>
  <c r="F17" i="1"/>
  <c r="C11" i="1"/>
  <c r="C12" i="1"/>
  <c r="C16" i="1" l="1"/>
  <c r="D18" i="1" s="1"/>
  <c r="O67" i="1"/>
  <c r="O70" i="1"/>
  <c r="O25" i="1"/>
  <c r="O46" i="1"/>
  <c r="O44" i="1"/>
  <c r="O39" i="1"/>
  <c r="O23" i="1"/>
  <c r="O40" i="1"/>
  <c r="O72" i="1"/>
  <c r="C15" i="1"/>
  <c r="F18" i="1" s="1"/>
  <c r="F19" i="1" s="1"/>
  <c r="O71" i="1"/>
  <c r="O41" i="1"/>
  <c r="O37" i="1"/>
  <c r="O52" i="1"/>
  <c r="O62" i="1"/>
  <c r="O28" i="1"/>
  <c r="O36" i="1"/>
  <c r="O29" i="1"/>
  <c r="O66" i="1"/>
  <c r="O35" i="1"/>
  <c r="O38" i="1"/>
  <c r="O54" i="1"/>
  <c r="O47" i="1"/>
  <c r="O26" i="1"/>
  <c r="O68" i="1"/>
  <c r="O73" i="1"/>
  <c r="O43" i="1"/>
  <c r="O48" i="1"/>
  <c r="O75" i="1"/>
  <c r="O42" i="1"/>
  <c r="O24" i="1"/>
  <c r="O78" i="1"/>
  <c r="O50" i="1"/>
  <c r="O58" i="1"/>
  <c r="O59" i="1"/>
  <c r="O30" i="1"/>
  <c r="O63" i="1"/>
  <c r="O69" i="1"/>
  <c r="O53" i="1"/>
  <c r="O65" i="1"/>
  <c r="O56" i="1"/>
  <c r="O31" i="1"/>
  <c r="O74" i="1"/>
  <c r="O33" i="1"/>
  <c r="O51" i="1"/>
  <c r="O57" i="1"/>
  <c r="O76" i="1"/>
  <c r="O27" i="1"/>
  <c r="O21" i="1"/>
  <c r="O34" i="1"/>
  <c r="O55" i="1"/>
  <c r="O61" i="1"/>
  <c r="O22" i="1"/>
  <c r="O60" i="1"/>
  <c r="O32" i="1"/>
  <c r="O45" i="1"/>
  <c r="O64" i="1"/>
  <c r="O77" i="1"/>
  <c r="O49" i="1"/>
  <c r="I46" i="1"/>
  <c r="C18" i="1" l="1"/>
</calcChain>
</file>

<file path=xl/sharedStrings.xml><?xml version="1.0" encoding="utf-8"?>
<sst xmlns="http://schemas.openxmlformats.org/spreadsheetml/2006/main" count="584" uniqueCount="243">
  <si>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</si>
  <si>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</si>
  <si>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</si>
  <si>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</si>
  <si>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</si>
  <si>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</si>
  <si>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</si>
  <si>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</si>
  <si>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</si>
  <si>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</si>
  <si>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</si>
  <si>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</si>
  <si>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</si>
  <si>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</si>
  <si>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</si>
  <si>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</si>
  <si>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</si>
  <si>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</si>
  <si>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</si>
  <si>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</si>
  <si>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</si>
  <si>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</si>
  <si>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</si>
  <si>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</si>
  <si>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</si>
  <si>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</si>
  <si>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</si>
  <si>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</si>
  <si>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</si>
  <si>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Bull.118</t>
  </si>
  <si>
    <t>B</t>
  </si>
  <si>
    <t># of data points:</t>
  </si>
  <si>
    <t>EA</t>
  </si>
  <si>
    <t>FF Sge / GSC 01630-00550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</si>
  <si>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</si>
  <si>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</si>
  <si>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</si>
  <si>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</si>
  <si>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</si>
  <si>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</si>
  <si>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</si>
  <si>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IBVS 5781</t>
  </si>
  <si>
    <t>V</t>
  </si>
  <si>
    <t>F </t>
  </si>
  <si>
    <t>vis</t>
  </si>
  <si>
    <t>pg</t>
  </si>
  <si>
    <t>P</t>
  </si>
  <si>
    <t>F</t>
  </si>
  <si>
    <t>http://www.bav-astro.de/LkDB/index.php?lang=en&amp;sprache_dial=en</t>
  </si>
  <si>
    <t>PE</t>
  </si>
  <si>
    <t>E</t>
  </si>
  <si>
    <t>CCD</t>
  </si>
  <si>
    <t>C</t>
  </si>
  <si>
    <t>Minima from the Lichtenknecker Database of the BAV</t>
  </si>
  <si>
    <t>2427710.318 </t>
  </si>
  <si>
    <t> 29.09.1934 19:37 </t>
  </si>
  <si>
    <t> -0.042 </t>
  </si>
  <si>
    <t>P </t>
  </si>
  <si>
    <t> G.Richter </t>
  </si>
  <si>
    <t> VSS 4.466 </t>
  </si>
  <si>
    <t>2427950.522 </t>
  </si>
  <si>
    <t> 28.05.1935 00:31 </t>
  </si>
  <si>
    <t> -0.012 </t>
  </si>
  <si>
    <t>2428396.401 </t>
  </si>
  <si>
    <t> 15.08.1936 21:37 </t>
  </si>
  <si>
    <t> 0.020 </t>
  </si>
  <si>
    <t>2428404.378 </t>
  </si>
  <si>
    <t> 23.08.1936 21:04 </t>
  </si>
  <si>
    <t> 0.035 </t>
  </si>
  <si>
    <t>2428717.450 </t>
  </si>
  <si>
    <t> 02.07.1937 22:48 </t>
  </si>
  <si>
    <t> -0.048 </t>
  </si>
  <si>
    <t>2429054.501 </t>
  </si>
  <si>
    <t> 05.06.1938 00:01 </t>
  </si>
  <si>
    <t> -0.036 </t>
  </si>
  <si>
    <t>2429078.497 </t>
  </si>
  <si>
    <t> 28.06.1938 23:55 </t>
  </si>
  <si>
    <t> 0.075 </t>
  </si>
  <si>
    <t>2429139.380 </t>
  </si>
  <si>
    <t> 28.08.1938 21:07 </t>
  </si>
  <si>
    <t> -0.081 </t>
  </si>
  <si>
    <t>2429163.331 </t>
  </si>
  <si>
    <t> 21.09.1938 19:56 </t>
  </si>
  <si>
    <t> -0.014 </t>
  </si>
  <si>
    <t>2429167.324 </t>
  </si>
  <si>
    <t> 25.09.1938 19:46 </t>
  </si>
  <si>
    <t> -0.002 </t>
  </si>
  <si>
    <t>2429187.293 </t>
  </si>
  <si>
    <t> 15.10.1938 19:01 </t>
  </si>
  <si>
    <t> 0.063 </t>
  </si>
  <si>
    <t>2429407.517 </t>
  </si>
  <si>
    <t> 24.05.1939 00:24 </t>
  </si>
  <si>
    <t> 0.017 </t>
  </si>
  <si>
    <t>2429492.429 </t>
  </si>
  <si>
    <t> 16.08.1939 22:17 </t>
  </si>
  <si>
    <t> 0.006 </t>
  </si>
  <si>
    <t>2429496.400 </t>
  </si>
  <si>
    <t> 20.08.1939 21:36 </t>
  </si>
  <si>
    <t> -0.004 </t>
  </si>
  <si>
    <t>2429516.357 </t>
  </si>
  <si>
    <t> 09.09.1939 20:34 </t>
  </si>
  <si>
    <t> 0.049 </t>
  </si>
  <si>
    <t>2429813.448 </t>
  </si>
  <si>
    <t> 02.07.1940 22:45 </t>
  </si>
  <si>
    <t> -0.092 </t>
  </si>
  <si>
    <t>2430166.465 </t>
  </si>
  <si>
    <t> 20.06.1941 23:09 </t>
  </si>
  <si>
    <t> -0.037 </t>
  </si>
  <si>
    <t>2430515.460 </t>
  </si>
  <si>
    <t> 04.06.1942 23:02 </t>
  </si>
  <si>
    <t> -0.024 </t>
  </si>
  <si>
    <t>2430604.419 </t>
  </si>
  <si>
    <t> 01.09.1942 22:03 </t>
  </si>
  <si>
    <t> 0.031 </t>
  </si>
  <si>
    <t>2430632.315 </t>
  </si>
  <si>
    <t> 29.09.1942 19:33 </t>
  </si>
  <si>
    <t> 0.062 </t>
  </si>
  <si>
    <t>2430705.264 </t>
  </si>
  <si>
    <t> 11.12.1942 18:20 </t>
  </si>
  <si>
    <t> 0.030 </t>
  </si>
  <si>
    <t>2430848.512 </t>
  </si>
  <si>
    <t> 04.05.1943 00:17 </t>
  </si>
  <si>
    <t> -0.031 </t>
  </si>
  <si>
    <t>2430848.560 </t>
  </si>
  <si>
    <t> 04.05.1943 01:26 </t>
  </si>
  <si>
    <t>2430852.557 </t>
  </si>
  <si>
    <t> 08.05.1943 01:22 </t>
  </si>
  <si>
    <t> 0.034 </t>
  </si>
  <si>
    <t>2433478.482 </t>
  </si>
  <si>
    <t> 15.07.1950 23:34 </t>
  </si>
  <si>
    <t> -0.030 </t>
  </si>
  <si>
    <t>2433502.407 </t>
  </si>
  <si>
    <t> 08.08.1950 21:46 </t>
  </si>
  <si>
    <t> 0.010 </t>
  </si>
  <si>
    <t>2434176.445 </t>
  </si>
  <si>
    <t> 12.06.1952 22:40 </t>
  </si>
  <si>
    <t>2434180.487 </t>
  </si>
  <si>
    <t> 16.06.1952 23:41 </t>
  </si>
  <si>
    <t>2434253.391 </t>
  </si>
  <si>
    <t> 28.08.1952 21:23 </t>
  </si>
  <si>
    <t> -0.046 </t>
  </si>
  <si>
    <t>2434485.589 </t>
  </si>
  <si>
    <t> 18.04.1953 02:08 </t>
  </si>
  <si>
    <t> -0.060 </t>
  </si>
  <si>
    <t>2434517.528 </t>
  </si>
  <si>
    <t> 20.05.1953 00:40 </t>
  </si>
  <si>
    <t> 0.032 </t>
  </si>
  <si>
    <t>2434578.522 </t>
  </si>
  <si>
    <t> 20.07.1953 00:31 </t>
  </si>
  <si>
    <t>2434707.230 </t>
  </si>
  <si>
    <t> 25.11.1953 17:31 </t>
  </si>
  <si>
    <t> -0.016 </t>
  </si>
  <si>
    <t>2435048.330 </t>
  </si>
  <si>
    <t> 01.11.1954 19:55 </t>
  </si>
  <si>
    <t>2435369.367 </t>
  </si>
  <si>
    <t> 18.09.1955 20:48 </t>
  </si>
  <si>
    <t>2435373.343 </t>
  </si>
  <si>
    <t> 22.09.1955 20:13 </t>
  </si>
  <si>
    <t> -0.021 </t>
  </si>
  <si>
    <t>2435389.316 </t>
  </si>
  <si>
    <t> 08.10.1955 19:35 </t>
  </si>
  <si>
    <t> 0.029 </t>
  </si>
  <si>
    <t>2435389.330 </t>
  </si>
  <si>
    <t> 08.10.1955 19:55 </t>
  </si>
  <si>
    <t> 0.043 </t>
  </si>
  <si>
    <t>2435609.550 </t>
  </si>
  <si>
    <t> 16.05.1956 01:12 </t>
  </si>
  <si>
    <t> -0.007 </t>
  </si>
  <si>
    <t>2435694.490 </t>
  </si>
  <si>
    <t> 08.08.1956 23:45 </t>
  </si>
  <si>
    <t>2435694.526 </t>
  </si>
  <si>
    <t> 09.08.1956 00:37 </t>
  </si>
  <si>
    <t> 0.046 </t>
  </si>
  <si>
    <t>2435718.374 </t>
  </si>
  <si>
    <t> 01.09.1956 20:58 </t>
  </si>
  <si>
    <t> 0.009 </t>
  </si>
  <si>
    <t>2436461.403 </t>
  </si>
  <si>
    <t> 14.09.1958 21:40 </t>
  </si>
  <si>
    <t> -0.041 </t>
  </si>
  <si>
    <t>2436842.281 </t>
  </si>
  <si>
    <t> 30.09.1959 18:44 </t>
  </si>
  <si>
    <t> K.Häussler </t>
  </si>
  <si>
    <t> HABZ 73 </t>
  </si>
  <si>
    <t>2436899.339 </t>
  </si>
  <si>
    <t> 26.11.1959 20:08 </t>
  </si>
  <si>
    <t>2438255.475 </t>
  </si>
  <si>
    <t> 13.08.1963 23:24 </t>
  </si>
  <si>
    <t> 0.026 </t>
  </si>
  <si>
    <t>2438372.245 </t>
  </si>
  <si>
    <t> 08.12.1963 17:52 </t>
  </si>
  <si>
    <t>2439026.411 </t>
  </si>
  <si>
    <t> 22.09.1965 21:51 </t>
  </si>
  <si>
    <t>2440483.384 </t>
  </si>
  <si>
    <t> 18.09.1969 21:12 </t>
  </si>
  <si>
    <t> 0.024 </t>
  </si>
  <si>
    <t>2451020.52 </t>
  </si>
  <si>
    <t> 26.07.1998 00:28 </t>
  </si>
  <si>
    <t> 0.03 </t>
  </si>
  <si>
    <t>E </t>
  </si>
  <si>
    <t>?</t>
  </si>
  <si>
    <t> R.Diethelm </t>
  </si>
  <si>
    <t> BBS 118 </t>
  </si>
  <si>
    <t>2453934.4512 </t>
  </si>
  <si>
    <t> 17.07.2006 22:49 </t>
  </si>
  <si>
    <t> 0.0327 </t>
  </si>
  <si>
    <t>C </t>
  </si>
  <si>
    <t>-I</t>
  </si>
  <si>
    <t> F. Agerer </t>
  </si>
  <si>
    <t>BAVM 183 </t>
  </si>
  <si>
    <t>2453934.4514 </t>
  </si>
  <si>
    <t> 17.07.2006 22:50 </t>
  </si>
  <si>
    <t>9791</t>
  </si>
  <si>
    <t> 0.0329 </t>
  </si>
  <si>
    <t>o</t>
  </si>
  <si>
    <t> W. Moschner </t>
  </si>
  <si>
    <t>2453934.454 </t>
  </si>
  <si>
    <t> 17.07.2006 22:53 </t>
  </si>
  <si>
    <t> R. Diethelm </t>
  </si>
  <si>
    <t> BBS 133 (=IBVS 5781) </t>
  </si>
  <si>
    <t>2454023.3558 </t>
  </si>
  <si>
    <t> 14.10.2006 20:32 </t>
  </si>
  <si>
    <t>9824.5</t>
  </si>
  <si>
    <t> 0.0332 </t>
  </si>
  <si>
    <t>2455042.4384 </t>
  </si>
  <si>
    <t> 29.07.2009 22:31 </t>
  </si>
  <si>
    <t>10208.5</t>
  </si>
  <si>
    <t> 0.0358 </t>
  </si>
  <si>
    <t> F.Agerer </t>
  </si>
  <si>
    <t>BAVM 212 </t>
  </si>
  <si>
    <t>2455797.4616 </t>
  </si>
  <si>
    <t> 23.08.2011 23:04 </t>
  </si>
  <si>
    <t>10493</t>
  </si>
  <si>
    <t> 0.0376 </t>
  </si>
  <si>
    <t>BAVM 225 </t>
  </si>
  <si>
    <t>2455805.4241 </t>
  </si>
  <si>
    <t> 31.08.2011 22:10 </t>
  </si>
  <si>
    <t>10496</t>
  </si>
  <si>
    <t> 0.0385 </t>
  </si>
  <si>
    <t>II</t>
  </si>
  <si>
    <t>Start of linear fit &gt;&gt;&gt;&gt;&gt;&gt;&gt;&gt;&gt;&gt;&gt;&gt;&gt;&gt;&gt;&gt;&gt;&gt;&gt;&gt;&gt;</t>
  </si>
  <si>
    <t>Add cycle</t>
  </si>
  <si>
    <t>Old Cycle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</si>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</sst>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center"/>
    </xf>
    <xf numFmtId="0" fontId="0" fillId="0" borderId="0" xfId="0" quotePrefix="1">
      <alignment vertical="top"/>
    </xf>
    <xf numFmtId="0" fontId="14" fillId="2" borderId="6" xfId="7" applyFill="1" applyBorder="1" applyAlignment="1" applyProtection="1">
      <alignment horizontal="right" vertical="top" wrapText="1"/>
    </xf>
    <xf numFmtId="0" fontId="5" fillId="2" borderId="6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left" vertical="top" wrapText="1" indent="1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14" fillId="0" borderId="0" xfId="7" applyAlignment="1" applyProtection="1">
      <alignment horizontal="left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FF Sge - O-C Diagr.</a:t>
            </a:r>
          </a:p>
        </c:rich>
      </c:tx>
      <c:layout>
        <c:manualLayout>
          <c:xMode val="edge"/>
          <c:yMode val="edge"/>
          <c:x val="0.3450417561441183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2397463356170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-90.5</c:v>
                </c:pt>
                <c:pt idx="1">
                  <c:v>0</c:v>
                </c:pt>
                <c:pt idx="2">
                  <c:v>0</c:v>
                </c:pt>
                <c:pt idx="3">
                  <c:v>168</c:v>
                </c:pt>
                <c:pt idx="4">
                  <c:v>171</c:v>
                </c:pt>
                <c:pt idx="5">
                  <c:v>289</c:v>
                </c:pt>
                <c:pt idx="6">
                  <c:v>416</c:v>
                </c:pt>
                <c:pt idx="7">
                  <c:v>425</c:v>
                </c:pt>
                <c:pt idx="8">
                  <c:v>448</c:v>
                </c:pt>
                <c:pt idx="9">
                  <c:v>457</c:v>
                </c:pt>
                <c:pt idx="10">
                  <c:v>458.5</c:v>
                </c:pt>
                <c:pt idx="11">
                  <c:v>466</c:v>
                </c:pt>
                <c:pt idx="12">
                  <c:v>549</c:v>
                </c:pt>
                <c:pt idx="13">
                  <c:v>581</c:v>
                </c:pt>
                <c:pt idx="14">
                  <c:v>582.5</c:v>
                </c:pt>
                <c:pt idx="15">
                  <c:v>590</c:v>
                </c:pt>
                <c:pt idx="16">
                  <c:v>702</c:v>
                </c:pt>
                <c:pt idx="17">
                  <c:v>835</c:v>
                </c:pt>
                <c:pt idx="18">
                  <c:v>966.5</c:v>
                </c:pt>
                <c:pt idx="19">
                  <c:v>1000</c:v>
                </c:pt>
                <c:pt idx="20">
                  <c:v>1010.5</c:v>
                </c:pt>
                <c:pt idx="21">
                  <c:v>1038</c:v>
                </c:pt>
                <c:pt idx="22">
                  <c:v>1092</c:v>
                </c:pt>
                <c:pt idx="23">
                  <c:v>1092</c:v>
                </c:pt>
                <c:pt idx="24">
                  <c:v>1093.5</c:v>
                </c:pt>
                <c:pt idx="25">
                  <c:v>2083</c:v>
                </c:pt>
                <c:pt idx="26">
                  <c:v>2092</c:v>
                </c:pt>
                <c:pt idx="27">
                  <c:v>2346</c:v>
                </c:pt>
                <c:pt idx="28">
                  <c:v>2347.5</c:v>
                </c:pt>
                <c:pt idx="29">
                  <c:v>2375</c:v>
                </c:pt>
                <c:pt idx="30">
                  <c:v>2462.5</c:v>
                </c:pt>
                <c:pt idx="31">
                  <c:v>2474.5</c:v>
                </c:pt>
                <c:pt idx="32">
                  <c:v>2497.5</c:v>
                </c:pt>
                <c:pt idx="33">
                  <c:v>2546</c:v>
                </c:pt>
                <c:pt idx="34">
                  <c:v>2674.5</c:v>
                </c:pt>
                <c:pt idx="35">
                  <c:v>2795.5</c:v>
                </c:pt>
                <c:pt idx="36">
                  <c:v>2797</c:v>
                </c:pt>
                <c:pt idx="37">
                  <c:v>2803</c:v>
                </c:pt>
                <c:pt idx="38">
                  <c:v>2803</c:v>
                </c:pt>
                <c:pt idx="39">
                  <c:v>2886</c:v>
                </c:pt>
                <c:pt idx="40">
                  <c:v>2918</c:v>
                </c:pt>
                <c:pt idx="41">
                  <c:v>2918</c:v>
                </c:pt>
                <c:pt idx="42">
                  <c:v>2927</c:v>
                </c:pt>
                <c:pt idx="43">
                  <c:v>3207</c:v>
                </c:pt>
                <c:pt idx="44">
                  <c:v>3350.5</c:v>
                </c:pt>
                <c:pt idx="45">
                  <c:v>3372</c:v>
                </c:pt>
                <c:pt idx="46">
                  <c:v>3883</c:v>
                </c:pt>
                <c:pt idx="47">
                  <c:v>3927</c:v>
                </c:pt>
                <c:pt idx="48">
                  <c:v>4173.5</c:v>
                </c:pt>
                <c:pt idx="49">
                  <c:v>4722.5</c:v>
                </c:pt>
                <c:pt idx="50">
                  <c:v>8693</c:v>
                </c:pt>
                <c:pt idx="51">
                  <c:v>9791</c:v>
                </c:pt>
                <c:pt idx="52">
                  <c:v>9791</c:v>
                </c:pt>
                <c:pt idx="53">
                  <c:v>9791</c:v>
                </c:pt>
                <c:pt idx="54">
                  <c:v>9824.5</c:v>
                </c:pt>
                <c:pt idx="55">
                  <c:v>10208.5</c:v>
                </c:pt>
                <c:pt idx="56">
                  <c:v>10493</c:v>
                </c:pt>
                <c:pt idx="57">
                  <c:v>10496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6B-4A43-96D2-4A9B372EFF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2">
                    <c:v>0</c:v>
                  </c:pt>
                  <c:pt idx="50">
                    <c:v>0.02</c:v>
                  </c:pt>
                  <c:pt idx="51">
                    <c:v>2.0999999999999999E-3</c:v>
                  </c:pt>
                  <c:pt idx="52">
                    <c:v>2.9999999999999997E-4</c:v>
                  </c:pt>
                  <c:pt idx="53">
                    <c:v>5.9999999999999995E-4</c:v>
                  </c:pt>
                  <c:pt idx="54">
                    <c:v>1.1999999999999999E-3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2">
                    <c:v>0</c:v>
                  </c:pt>
                  <c:pt idx="50">
                    <c:v>0.02</c:v>
                  </c:pt>
                  <c:pt idx="51">
                    <c:v>2.0999999999999999E-3</c:v>
                  </c:pt>
                  <c:pt idx="52">
                    <c:v>2.9999999999999997E-4</c:v>
                  </c:pt>
                  <c:pt idx="53">
                    <c:v>5.9999999999999995E-4</c:v>
                  </c:pt>
                  <c:pt idx="5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-90.5</c:v>
                </c:pt>
                <c:pt idx="1">
                  <c:v>0</c:v>
                </c:pt>
                <c:pt idx="2">
                  <c:v>0</c:v>
                </c:pt>
                <c:pt idx="3">
                  <c:v>168</c:v>
                </c:pt>
                <c:pt idx="4">
                  <c:v>171</c:v>
                </c:pt>
                <c:pt idx="5">
                  <c:v>289</c:v>
                </c:pt>
                <c:pt idx="6">
                  <c:v>416</c:v>
                </c:pt>
                <c:pt idx="7">
                  <c:v>425</c:v>
                </c:pt>
                <c:pt idx="8">
                  <c:v>448</c:v>
                </c:pt>
                <c:pt idx="9">
                  <c:v>457</c:v>
                </c:pt>
                <c:pt idx="10">
                  <c:v>458.5</c:v>
                </c:pt>
                <c:pt idx="11">
                  <c:v>466</c:v>
                </c:pt>
                <c:pt idx="12">
                  <c:v>549</c:v>
                </c:pt>
                <c:pt idx="13">
                  <c:v>581</c:v>
                </c:pt>
                <c:pt idx="14">
                  <c:v>582.5</c:v>
                </c:pt>
                <c:pt idx="15">
                  <c:v>590</c:v>
                </c:pt>
                <c:pt idx="16">
                  <c:v>702</c:v>
                </c:pt>
                <c:pt idx="17">
                  <c:v>835</c:v>
                </c:pt>
                <c:pt idx="18">
                  <c:v>966.5</c:v>
                </c:pt>
                <c:pt idx="19">
                  <c:v>1000</c:v>
                </c:pt>
                <c:pt idx="20">
                  <c:v>1010.5</c:v>
                </c:pt>
                <c:pt idx="21">
                  <c:v>1038</c:v>
                </c:pt>
                <c:pt idx="22">
                  <c:v>1092</c:v>
                </c:pt>
                <c:pt idx="23">
                  <c:v>1092</c:v>
                </c:pt>
                <c:pt idx="24">
                  <c:v>1093.5</c:v>
                </c:pt>
                <c:pt idx="25">
                  <c:v>2083</c:v>
                </c:pt>
                <c:pt idx="26">
                  <c:v>2092</c:v>
                </c:pt>
                <c:pt idx="27">
                  <c:v>2346</c:v>
                </c:pt>
                <c:pt idx="28">
                  <c:v>2347.5</c:v>
                </c:pt>
                <c:pt idx="29">
                  <c:v>2375</c:v>
                </c:pt>
                <c:pt idx="30">
                  <c:v>2462.5</c:v>
                </c:pt>
                <c:pt idx="31">
                  <c:v>2474.5</c:v>
                </c:pt>
                <c:pt idx="32">
                  <c:v>2497.5</c:v>
                </c:pt>
                <c:pt idx="33">
                  <c:v>2546</c:v>
                </c:pt>
                <c:pt idx="34">
                  <c:v>2674.5</c:v>
                </c:pt>
                <c:pt idx="35">
                  <c:v>2795.5</c:v>
                </c:pt>
                <c:pt idx="36">
                  <c:v>2797</c:v>
                </c:pt>
                <c:pt idx="37">
                  <c:v>2803</c:v>
                </c:pt>
                <c:pt idx="38">
                  <c:v>2803</c:v>
                </c:pt>
                <c:pt idx="39">
                  <c:v>2886</c:v>
                </c:pt>
                <c:pt idx="40">
                  <c:v>2918</c:v>
                </c:pt>
                <c:pt idx="41">
                  <c:v>2918</c:v>
                </c:pt>
                <c:pt idx="42">
                  <c:v>2927</c:v>
                </c:pt>
                <c:pt idx="43">
                  <c:v>3207</c:v>
                </c:pt>
                <c:pt idx="44">
                  <c:v>3350.5</c:v>
                </c:pt>
                <c:pt idx="45">
                  <c:v>3372</c:v>
                </c:pt>
                <c:pt idx="46">
                  <c:v>3883</c:v>
                </c:pt>
                <c:pt idx="47">
                  <c:v>3927</c:v>
                </c:pt>
                <c:pt idx="48">
                  <c:v>4173.5</c:v>
                </c:pt>
                <c:pt idx="49">
                  <c:v>4722.5</c:v>
                </c:pt>
                <c:pt idx="50">
                  <c:v>8693</c:v>
                </c:pt>
                <c:pt idx="51">
                  <c:v>9791</c:v>
                </c:pt>
                <c:pt idx="52">
                  <c:v>9791</c:v>
                </c:pt>
                <c:pt idx="53">
                  <c:v>9791</c:v>
                </c:pt>
                <c:pt idx="54">
                  <c:v>9824.5</c:v>
                </c:pt>
                <c:pt idx="55">
                  <c:v>10208.5</c:v>
                </c:pt>
                <c:pt idx="56">
                  <c:v>10493</c:v>
                </c:pt>
                <c:pt idx="57">
                  <c:v>10496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-4.2213000000629108E-2</c:v>
                </c:pt>
                <c:pt idx="1">
                  <c:v>-1.1999999998806743E-2</c:v>
                </c:pt>
                <c:pt idx="3">
                  <c:v>1.9528000000718748E-2</c:v>
                </c:pt>
                <c:pt idx="4">
                  <c:v>3.4965999999258202E-2</c:v>
                </c:pt>
                <c:pt idx="5">
                  <c:v>-4.7805999998672633E-2</c:v>
                </c:pt>
                <c:pt idx="6">
                  <c:v>-3.6263999998482177E-2</c:v>
                </c:pt>
                <c:pt idx="7">
                  <c:v>7.504999999946449E-2</c:v>
                </c:pt>
                <c:pt idx="8">
                  <c:v>-8.0591999998432584E-2</c:v>
                </c:pt>
                <c:pt idx="9">
                  <c:v>-1.4278000002377667E-2</c:v>
                </c:pt>
                <c:pt idx="10">
                  <c:v>-2.0589999985531904E-3</c:v>
                </c:pt>
                <c:pt idx="11">
                  <c:v>6.3036000003194204E-2</c:v>
                </c:pt>
                <c:pt idx="12">
                  <c:v>1.715400000102818E-2</c:v>
                </c:pt>
                <c:pt idx="13">
                  <c:v>5.8260000005248003E-3</c:v>
                </c:pt>
                <c:pt idx="14">
                  <c:v>-3.9549999964947347E-3</c:v>
                </c:pt>
                <c:pt idx="15">
                  <c:v>4.9139999999169959E-2</c:v>
                </c:pt>
                <c:pt idx="16">
                  <c:v>-9.1507999997702427E-2</c:v>
                </c:pt>
                <c:pt idx="17">
                  <c:v>-3.7089999997988343E-2</c:v>
                </c:pt>
                <c:pt idx="18">
                  <c:v>-2.3891000000730855E-2</c:v>
                </c:pt>
                <c:pt idx="19">
                  <c:v>3.1000000002677552E-2</c:v>
                </c:pt>
                <c:pt idx="20">
                  <c:v>6.1533000000054017E-2</c:v>
                </c:pt>
                <c:pt idx="21">
                  <c:v>2.9547999998612795E-2</c:v>
                </c:pt>
                <c:pt idx="22">
                  <c:v>-3.0568000001949258E-2</c:v>
                </c:pt>
                <c:pt idx="23">
                  <c:v>1.7432000000553671E-2</c:v>
                </c:pt>
                <c:pt idx="24">
                  <c:v>3.3651000001555076E-2</c:v>
                </c:pt>
                <c:pt idx="25">
                  <c:v>-2.9881999995268416E-2</c:v>
                </c:pt>
                <c:pt idx="26">
                  <c:v>1.0432000002765562E-2</c:v>
                </c:pt>
                <c:pt idx="27">
                  <c:v>-3.0484000002616085E-2</c:v>
                </c:pt>
                <c:pt idx="28">
                  <c:v>3.0735000000277068E-2</c:v>
                </c:pt>
                <c:pt idx="29">
                  <c:v>-4.6249999999417923E-2</c:v>
                </c:pt>
                <c:pt idx="30">
                  <c:v>-6.047499999840511E-2</c:v>
                </c:pt>
                <c:pt idx="31">
                  <c:v>3.2276999998430256E-2</c:v>
                </c:pt>
                <c:pt idx="32">
                  <c:v>-1.2365000002318993E-2</c:v>
                </c:pt>
                <c:pt idx="33">
                  <c:v>-1.6283999997540377E-2</c:v>
                </c:pt>
                <c:pt idx="34">
                  <c:v>6.3477000003331341E-2</c:v>
                </c:pt>
                <c:pt idx="35">
                  <c:v>-1.5856999998504762E-2</c:v>
                </c:pt>
                <c:pt idx="36">
                  <c:v>-2.063800000178162E-2</c:v>
                </c:pt>
                <c:pt idx="37">
                  <c:v>2.9237999995530117E-2</c:v>
                </c:pt>
                <c:pt idx="38">
                  <c:v>4.3237999998382293E-2</c:v>
                </c:pt>
                <c:pt idx="39">
                  <c:v>-6.6439999936847016E-3</c:v>
                </c:pt>
                <c:pt idx="40">
                  <c:v>1.0027999996964354E-2</c:v>
                </c:pt>
                <c:pt idx="41">
                  <c:v>4.6027999997022562E-2</c:v>
                </c:pt>
                <c:pt idx="42">
                  <c:v>9.3420000048354268E-3</c:v>
                </c:pt>
                <c:pt idx="43">
                  <c:v>-4.0778000002319459E-2</c:v>
                </c:pt>
                <c:pt idx="44">
                  <c:v>9.173000005830545E-3</c:v>
                </c:pt>
                <c:pt idx="45">
                  <c:v>9.3120000019553117E-3</c:v>
                </c:pt>
                <c:pt idx="46">
                  <c:v>2.5917999999364838E-2</c:v>
                </c:pt>
                <c:pt idx="47">
                  <c:v>2.6342000004660804E-2</c:v>
                </c:pt>
                <c:pt idx="48">
                  <c:v>1.7331000002741348E-2</c:v>
                </c:pt>
                <c:pt idx="49">
                  <c:v>2.4484999994456302E-2</c:v>
                </c:pt>
                <c:pt idx="50">
                  <c:v>3.3177999997860752E-2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6B-4A43-96D2-4A9B372EFF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2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-90.5</c:v>
                </c:pt>
                <c:pt idx="1">
                  <c:v>0</c:v>
                </c:pt>
                <c:pt idx="2">
                  <c:v>0</c:v>
                </c:pt>
                <c:pt idx="3">
                  <c:v>168</c:v>
                </c:pt>
                <c:pt idx="4">
                  <c:v>171</c:v>
                </c:pt>
                <c:pt idx="5">
                  <c:v>289</c:v>
                </c:pt>
                <c:pt idx="6">
                  <c:v>416</c:v>
                </c:pt>
                <c:pt idx="7">
                  <c:v>425</c:v>
                </c:pt>
                <c:pt idx="8">
                  <c:v>448</c:v>
                </c:pt>
                <c:pt idx="9">
                  <c:v>457</c:v>
                </c:pt>
                <c:pt idx="10">
                  <c:v>458.5</c:v>
                </c:pt>
                <c:pt idx="11">
                  <c:v>466</c:v>
                </c:pt>
                <c:pt idx="12">
                  <c:v>549</c:v>
                </c:pt>
                <c:pt idx="13">
                  <c:v>581</c:v>
                </c:pt>
                <c:pt idx="14">
                  <c:v>582.5</c:v>
                </c:pt>
                <c:pt idx="15">
                  <c:v>590</c:v>
                </c:pt>
                <c:pt idx="16">
                  <c:v>702</c:v>
                </c:pt>
                <c:pt idx="17">
                  <c:v>835</c:v>
                </c:pt>
                <c:pt idx="18">
                  <c:v>966.5</c:v>
                </c:pt>
                <c:pt idx="19">
                  <c:v>1000</c:v>
                </c:pt>
                <c:pt idx="20">
                  <c:v>1010.5</c:v>
                </c:pt>
                <c:pt idx="21">
                  <c:v>1038</c:v>
                </c:pt>
                <c:pt idx="22">
                  <c:v>1092</c:v>
                </c:pt>
                <c:pt idx="23">
                  <c:v>1092</c:v>
                </c:pt>
                <c:pt idx="24">
                  <c:v>1093.5</c:v>
                </c:pt>
                <c:pt idx="25">
                  <c:v>2083</c:v>
                </c:pt>
                <c:pt idx="26">
                  <c:v>2092</c:v>
                </c:pt>
                <c:pt idx="27">
                  <c:v>2346</c:v>
                </c:pt>
                <c:pt idx="28">
                  <c:v>2347.5</c:v>
                </c:pt>
                <c:pt idx="29">
                  <c:v>2375</c:v>
                </c:pt>
                <c:pt idx="30">
                  <c:v>2462.5</c:v>
                </c:pt>
                <c:pt idx="31">
                  <c:v>2474.5</c:v>
                </c:pt>
                <c:pt idx="32">
                  <c:v>2497.5</c:v>
                </c:pt>
                <c:pt idx="33">
                  <c:v>2546</c:v>
                </c:pt>
                <c:pt idx="34">
                  <c:v>2674.5</c:v>
                </c:pt>
                <c:pt idx="35">
                  <c:v>2795.5</c:v>
                </c:pt>
                <c:pt idx="36">
                  <c:v>2797</c:v>
                </c:pt>
                <c:pt idx="37">
                  <c:v>2803</c:v>
                </c:pt>
                <c:pt idx="38">
                  <c:v>2803</c:v>
                </c:pt>
                <c:pt idx="39">
                  <c:v>2886</c:v>
                </c:pt>
                <c:pt idx="40">
                  <c:v>2918</c:v>
                </c:pt>
                <c:pt idx="41">
                  <c:v>2918</c:v>
                </c:pt>
                <c:pt idx="42">
                  <c:v>2927</c:v>
                </c:pt>
                <c:pt idx="43">
                  <c:v>3207</c:v>
                </c:pt>
                <c:pt idx="44">
                  <c:v>3350.5</c:v>
                </c:pt>
                <c:pt idx="45">
                  <c:v>3372</c:v>
                </c:pt>
                <c:pt idx="46">
                  <c:v>3883</c:v>
                </c:pt>
                <c:pt idx="47">
                  <c:v>3927</c:v>
                </c:pt>
                <c:pt idx="48">
                  <c:v>4173.5</c:v>
                </c:pt>
                <c:pt idx="49">
                  <c:v>4722.5</c:v>
                </c:pt>
                <c:pt idx="50">
                  <c:v>8693</c:v>
                </c:pt>
                <c:pt idx="51">
                  <c:v>9791</c:v>
                </c:pt>
                <c:pt idx="52">
                  <c:v>9791</c:v>
                </c:pt>
                <c:pt idx="53">
                  <c:v>9791</c:v>
                </c:pt>
                <c:pt idx="54">
                  <c:v>9824.5</c:v>
                </c:pt>
                <c:pt idx="55">
                  <c:v>10208.5</c:v>
                </c:pt>
                <c:pt idx="56">
                  <c:v>10493</c:v>
                </c:pt>
                <c:pt idx="57">
                  <c:v>10496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1">
                  <c:v>3.2686000005924143E-2</c:v>
                </c:pt>
                <c:pt idx="52">
                  <c:v>3.2886000000871718E-2</c:v>
                </c:pt>
                <c:pt idx="53">
                  <c:v>3.5486000000673812E-2</c:v>
                </c:pt>
                <c:pt idx="54">
                  <c:v>3.3176999997522216E-2</c:v>
                </c:pt>
                <c:pt idx="55">
                  <c:v>3.5841000004438683E-2</c:v>
                </c:pt>
                <c:pt idx="56">
                  <c:v>3.7578000003122725E-2</c:v>
                </c:pt>
                <c:pt idx="57">
                  <c:v>3.8515999993251171E-2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6B-4A43-96D2-4A9B372EFF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  <c:pt idx="50">
                    <c:v>0.02</c:v>
                  </c:pt>
                  <c:pt idx="51">
                    <c:v>2.0999999999999999E-3</c:v>
                  </c:pt>
                  <c:pt idx="52">
                    <c:v>2.9999999999999997E-4</c:v>
                  </c:pt>
                  <c:pt idx="53">
                    <c:v>5.9999999999999995E-4</c:v>
                  </c:pt>
                  <c:pt idx="54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  <c:pt idx="50">
                    <c:v>0.02</c:v>
                  </c:pt>
                  <c:pt idx="51">
                    <c:v>2.0999999999999999E-3</c:v>
                  </c:pt>
                  <c:pt idx="52">
                    <c:v>2.9999999999999997E-4</c:v>
                  </c:pt>
                  <c:pt idx="53">
                    <c:v>5.9999999999999995E-4</c:v>
                  </c:pt>
                  <c:pt idx="5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-90.5</c:v>
                </c:pt>
                <c:pt idx="1">
                  <c:v>0</c:v>
                </c:pt>
                <c:pt idx="2">
                  <c:v>0</c:v>
                </c:pt>
                <c:pt idx="3">
                  <c:v>168</c:v>
                </c:pt>
                <c:pt idx="4">
                  <c:v>171</c:v>
                </c:pt>
                <c:pt idx="5">
                  <c:v>289</c:v>
                </c:pt>
                <c:pt idx="6">
                  <c:v>416</c:v>
                </c:pt>
                <c:pt idx="7">
                  <c:v>425</c:v>
                </c:pt>
                <c:pt idx="8">
                  <c:v>448</c:v>
                </c:pt>
                <c:pt idx="9">
                  <c:v>457</c:v>
                </c:pt>
                <c:pt idx="10">
                  <c:v>458.5</c:v>
                </c:pt>
                <c:pt idx="11">
                  <c:v>466</c:v>
                </c:pt>
                <c:pt idx="12">
                  <c:v>549</c:v>
                </c:pt>
                <c:pt idx="13">
                  <c:v>581</c:v>
                </c:pt>
                <c:pt idx="14">
                  <c:v>582.5</c:v>
                </c:pt>
                <c:pt idx="15">
                  <c:v>590</c:v>
                </c:pt>
                <c:pt idx="16">
                  <c:v>702</c:v>
                </c:pt>
                <c:pt idx="17">
                  <c:v>835</c:v>
                </c:pt>
                <c:pt idx="18">
                  <c:v>966.5</c:v>
                </c:pt>
                <c:pt idx="19">
                  <c:v>1000</c:v>
                </c:pt>
                <c:pt idx="20">
                  <c:v>1010.5</c:v>
                </c:pt>
                <c:pt idx="21">
                  <c:v>1038</c:v>
                </c:pt>
                <c:pt idx="22">
                  <c:v>1092</c:v>
                </c:pt>
                <c:pt idx="23">
                  <c:v>1092</c:v>
                </c:pt>
                <c:pt idx="24">
                  <c:v>1093.5</c:v>
                </c:pt>
                <c:pt idx="25">
                  <c:v>2083</c:v>
                </c:pt>
                <c:pt idx="26">
                  <c:v>2092</c:v>
                </c:pt>
                <c:pt idx="27">
                  <c:v>2346</c:v>
                </c:pt>
                <c:pt idx="28">
                  <c:v>2347.5</c:v>
                </c:pt>
                <c:pt idx="29">
                  <c:v>2375</c:v>
                </c:pt>
                <c:pt idx="30">
                  <c:v>2462.5</c:v>
                </c:pt>
                <c:pt idx="31">
                  <c:v>2474.5</c:v>
                </c:pt>
                <c:pt idx="32">
                  <c:v>2497.5</c:v>
                </c:pt>
                <c:pt idx="33">
                  <c:v>2546</c:v>
                </c:pt>
                <c:pt idx="34">
                  <c:v>2674.5</c:v>
                </c:pt>
                <c:pt idx="35">
                  <c:v>2795.5</c:v>
                </c:pt>
                <c:pt idx="36">
                  <c:v>2797</c:v>
                </c:pt>
                <c:pt idx="37">
                  <c:v>2803</c:v>
                </c:pt>
                <c:pt idx="38">
                  <c:v>2803</c:v>
                </c:pt>
                <c:pt idx="39">
                  <c:v>2886</c:v>
                </c:pt>
                <c:pt idx="40">
                  <c:v>2918</c:v>
                </c:pt>
                <c:pt idx="41">
                  <c:v>2918</c:v>
                </c:pt>
                <c:pt idx="42">
                  <c:v>2927</c:v>
                </c:pt>
                <c:pt idx="43">
                  <c:v>3207</c:v>
                </c:pt>
                <c:pt idx="44">
                  <c:v>3350.5</c:v>
                </c:pt>
                <c:pt idx="45">
                  <c:v>3372</c:v>
                </c:pt>
                <c:pt idx="46">
                  <c:v>3883</c:v>
                </c:pt>
                <c:pt idx="47">
                  <c:v>3927</c:v>
                </c:pt>
                <c:pt idx="48">
                  <c:v>4173.5</c:v>
                </c:pt>
                <c:pt idx="49">
                  <c:v>4722.5</c:v>
                </c:pt>
                <c:pt idx="50">
                  <c:v>8693</c:v>
                </c:pt>
                <c:pt idx="51">
                  <c:v>9791</c:v>
                </c:pt>
                <c:pt idx="52">
                  <c:v>9791</c:v>
                </c:pt>
                <c:pt idx="53">
                  <c:v>9791</c:v>
                </c:pt>
                <c:pt idx="54">
                  <c:v>9824.5</c:v>
                </c:pt>
                <c:pt idx="55">
                  <c:v>10208.5</c:v>
                </c:pt>
                <c:pt idx="56">
                  <c:v>10493</c:v>
                </c:pt>
                <c:pt idx="57">
                  <c:v>10496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6B-4A43-96D2-4A9B372EFF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  <c:pt idx="50">
                    <c:v>0.02</c:v>
                  </c:pt>
                  <c:pt idx="51">
                    <c:v>2.0999999999999999E-3</c:v>
                  </c:pt>
                  <c:pt idx="52">
                    <c:v>2.9999999999999997E-4</c:v>
                  </c:pt>
                  <c:pt idx="53">
                    <c:v>5.9999999999999995E-4</c:v>
                  </c:pt>
                  <c:pt idx="54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  <c:pt idx="50">
                    <c:v>0.02</c:v>
                  </c:pt>
                  <c:pt idx="51">
                    <c:v>2.0999999999999999E-3</c:v>
                  </c:pt>
                  <c:pt idx="52">
                    <c:v>2.9999999999999997E-4</c:v>
                  </c:pt>
                  <c:pt idx="53">
                    <c:v>5.9999999999999995E-4</c:v>
                  </c:pt>
                  <c:pt idx="5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-90.5</c:v>
                </c:pt>
                <c:pt idx="1">
                  <c:v>0</c:v>
                </c:pt>
                <c:pt idx="2">
                  <c:v>0</c:v>
                </c:pt>
                <c:pt idx="3">
                  <c:v>168</c:v>
                </c:pt>
                <c:pt idx="4">
                  <c:v>171</c:v>
                </c:pt>
                <c:pt idx="5">
                  <c:v>289</c:v>
                </c:pt>
                <c:pt idx="6">
                  <c:v>416</c:v>
                </c:pt>
                <c:pt idx="7">
                  <c:v>425</c:v>
                </c:pt>
                <c:pt idx="8">
                  <c:v>448</c:v>
                </c:pt>
                <c:pt idx="9">
                  <c:v>457</c:v>
                </c:pt>
                <c:pt idx="10">
                  <c:v>458.5</c:v>
                </c:pt>
                <c:pt idx="11">
                  <c:v>466</c:v>
                </c:pt>
                <c:pt idx="12">
                  <c:v>549</c:v>
                </c:pt>
                <c:pt idx="13">
                  <c:v>581</c:v>
                </c:pt>
                <c:pt idx="14">
                  <c:v>582.5</c:v>
                </c:pt>
                <c:pt idx="15">
                  <c:v>590</c:v>
                </c:pt>
                <c:pt idx="16">
                  <c:v>702</c:v>
                </c:pt>
                <c:pt idx="17">
                  <c:v>835</c:v>
                </c:pt>
                <c:pt idx="18">
                  <c:v>966.5</c:v>
                </c:pt>
                <c:pt idx="19">
                  <c:v>1000</c:v>
                </c:pt>
                <c:pt idx="20">
                  <c:v>1010.5</c:v>
                </c:pt>
                <c:pt idx="21">
                  <c:v>1038</c:v>
                </c:pt>
                <c:pt idx="22">
                  <c:v>1092</c:v>
                </c:pt>
                <c:pt idx="23">
                  <c:v>1092</c:v>
                </c:pt>
                <c:pt idx="24">
                  <c:v>1093.5</c:v>
                </c:pt>
                <c:pt idx="25">
                  <c:v>2083</c:v>
                </c:pt>
                <c:pt idx="26">
                  <c:v>2092</c:v>
                </c:pt>
                <c:pt idx="27">
                  <c:v>2346</c:v>
                </c:pt>
                <c:pt idx="28">
                  <c:v>2347.5</c:v>
                </c:pt>
                <c:pt idx="29">
                  <c:v>2375</c:v>
                </c:pt>
                <c:pt idx="30">
                  <c:v>2462.5</c:v>
                </c:pt>
                <c:pt idx="31">
                  <c:v>2474.5</c:v>
                </c:pt>
                <c:pt idx="32">
                  <c:v>2497.5</c:v>
                </c:pt>
                <c:pt idx="33">
                  <c:v>2546</c:v>
                </c:pt>
                <c:pt idx="34">
                  <c:v>2674.5</c:v>
                </c:pt>
                <c:pt idx="35">
                  <c:v>2795.5</c:v>
                </c:pt>
                <c:pt idx="36">
                  <c:v>2797</c:v>
                </c:pt>
                <c:pt idx="37">
                  <c:v>2803</c:v>
                </c:pt>
                <c:pt idx="38">
                  <c:v>2803</c:v>
                </c:pt>
                <c:pt idx="39">
                  <c:v>2886</c:v>
                </c:pt>
                <c:pt idx="40">
                  <c:v>2918</c:v>
                </c:pt>
                <c:pt idx="41">
                  <c:v>2918</c:v>
                </c:pt>
                <c:pt idx="42">
                  <c:v>2927</c:v>
                </c:pt>
                <c:pt idx="43">
                  <c:v>3207</c:v>
                </c:pt>
                <c:pt idx="44">
                  <c:v>3350.5</c:v>
                </c:pt>
                <c:pt idx="45">
                  <c:v>3372</c:v>
                </c:pt>
                <c:pt idx="46">
                  <c:v>3883</c:v>
                </c:pt>
                <c:pt idx="47">
                  <c:v>3927</c:v>
                </c:pt>
                <c:pt idx="48">
                  <c:v>4173.5</c:v>
                </c:pt>
                <c:pt idx="49">
                  <c:v>4722.5</c:v>
                </c:pt>
                <c:pt idx="50">
                  <c:v>8693</c:v>
                </c:pt>
                <c:pt idx="51">
                  <c:v>9791</c:v>
                </c:pt>
                <c:pt idx="52">
                  <c:v>9791</c:v>
                </c:pt>
                <c:pt idx="53">
                  <c:v>9791</c:v>
                </c:pt>
                <c:pt idx="54">
                  <c:v>9824.5</c:v>
                </c:pt>
                <c:pt idx="55">
                  <c:v>10208.5</c:v>
                </c:pt>
                <c:pt idx="56">
                  <c:v>10493</c:v>
                </c:pt>
                <c:pt idx="57">
                  <c:v>10496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6B-4A43-96D2-4A9B372EFF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  <c:pt idx="50">
                    <c:v>0.02</c:v>
                  </c:pt>
                  <c:pt idx="51">
                    <c:v>2.0999999999999999E-3</c:v>
                  </c:pt>
                  <c:pt idx="52">
                    <c:v>2.9999999999999997E-4</c:v>
                  </c:pt>
                  <c:pt idx="53">
                    <c:v>5.9999999999999995E-4</c:v>
                  </c:pt>
                  <c:pt idx="54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  <c:pt idx="50">
                    <c:v>0.02</c:v>
                  </c:pt>
                  <c:pt idx="51">
                    <c:v>2.0999999999999999E-3</c:v>
                  </c:pt>
                  <c:pt idx="52">
                    <c:v>2.9999999999999997E-4</c:v>
                  </c:pt>
                  <c:pt idx="53">
                    <c:v>5.9999999999999995E-4</c:v>
                  </c:pt>
                  <c:pt idx="5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-90.5</c:v>
                </c:pt>
                <c:pt idx="1">
                  <c:v>0</c:v>
                </c:pt>
                <c:pt idx="2">
                  <c:v>0</c:v>
                </c:pt>
                <c:pt idx="3">
                  <c:v>168</c:v>
                </c:pt>
                <c:pt idx="4">
                  <c:v>171</c:v>
                </c:pt>
                <c:pt idx="5">
                  <c:v>289</c:v>
                </c:pt>
                <c:pt idx="6">
                  <c:v>416</c:v>
                </c:pt>
                <c:pt idx="7">
                  <c:v>425</c:v>
                </c:pt>
                <c:pt idx="8">
                  <c:v>448</c:v>
                </c:pt>
                <c:pt idx="9">
                  <c:v>457</c:v>
                </c:pt>
                <c:pt idx="10">
                  <c:v>458.5</c:v>
                </c:pt>
                <c:pt idx="11">
                  <c:v>466</c:v>
                </c:pt>
                <c:pt idx="12">
                  <c:v>549</c:v>
                </c:pt>
                <c:pt idx="13">
                  <c:v>581</c:v>
                </c:pt>
                <c:pt idx="14">
                  <c:v>582.5</c:v>
                </c:pt>
                <c:pt idx="15">
                  <c:v>590</c:v>
                </c:pt>
                <c:pt idx="16">
                  <c:v>702</c:v>
                </c:pt>
                <c:pt idx="17">
                  <c:v>835</c:v>
                </c:pt>
                <c:pt idx="18">
                  <c:v>966.5</c:v>
                </c:pt>
                <c:pt idx="19">
                  <c:v>1000</c:v>
                </c:pt>
                <c:pt idx="20">
                  <c:v>1010.5</c:v>
                </c:pt>
                <c:pt idx="21">
                  <c:v>1038</c:v>
                </c:pt>
                <c:pt idx="22">
                  <c:v>1092</c:v>
                </c:pt>
                <c:pt idx="23">
                  <c:v>1092</c:v>
                </c:pt>
                <c:pt idx="24">
                  <c:v>1093.5</c:v>
                </c:pt>
                <c:pt idx="25">
                  <c:v>2083</c:v>
                </c:pt>
                <c:pt idx="26">
                  <c:v>2092</c:v>
                </c:pt>
                <c:pt idx="27">
                  <c:v>2346</c:v>
                </c:pt>
                <c:pt idx="28">
                  <c:v>2347.5</c:v>
                </c:pt>
                <c:pt idx="29">
                  <c:v>2375</c:v>
                </c:pt>
                <c:pt idx="30">
                  <c:v>2462.5</c:v>
                </c:pt>
                <c:pt idx="31">
                  <c:v>2474.5</c:v>
                </c:pt>
                <c:pt idx="32">
                  <c:v>2497.5</c:v>
                </c:pt>
                <c:pt idx="33">
                  <c:v>2546</c:v>
                </c:pt>
                <c:pt idx="34">
                  <c:v>2674.5</c:v>
                </c:pt>
                <c:pt idx="35">
                  <c:v>2795.5</c:v>
                </c:pt>
                <c:pt idx="36">
                  <c:v>2797</c:v>
                </c:pt>
                <c:pt idx="37">
                  <c:v>2803</c:v>
                </c:pt>
                <c:pt idx="38">
                  <c:v>2803</c:v>
                </c:pt>
                <c:pt idx="39">
                  <c:v>2886</c:v>
                </c:pt>
                <c:pt idx="40">
                  <c:v>2918</c:v>
                </c:pt>
                <c:pt idx="41">
                  <c:v>2918</c:v>
                </c:pt>
                <c:pt idx="42">
                  <c:v>2927</c:v>
                </c:pt>
                <c:pt idx="43">
                  <c:v>3207</c:v>
                </c:pt>
                <c:pt idx="44">
                  <c:v>3350.5</c:v>
                </c:pt>
                <c:pt idx="45">
                  <c:v>3372</c:v>
                </c:pt>
                <c:pt idx="46">
                  <c:v>3883</c:v>
                </c:pt>
                <c:pt idx="47">
                  <c:v>3927</c:v>
                </c:pt>
                <c:pt idx="48">
                  <c:v>4173.5</c:v>
                </c:pt>
                <c:pt idx="49">
                  <c:v>4722.5</c:v>
                </c:pt>
                <c:pt idx="50">
                  <c:v>8693</c:v>
                </c:pt>
                <c:pt idx="51">
                  <c:v>9791</c:v>
                </c:pt>
                <c:pt idx="52">
                  <c:v>9791</c:v>
                </c:pt>
                <c:pt idx="53">
                  <c:v>9791</c:v>
                </c:pt>
                <c:pt idx="54">
                  <c:v>9824.5</c:v>
                </c:pt>
                <c:pt idx="55">
                  <c:v>10208.5</c:v>
                </c:pt>
                <c:pt idx="56">
                  <c:v>10493</c:v>
                </c:pt>
                <c:pt idx="57">
                  <c:v>10496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6B-4A43-96D2-4A9B372EFF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  <c:pt idx="50">
                    <c:v>0.02</c:v>
                  </c:pt>
                  <c:pt idx="51">
                    <c:v>2.0999999999999999E-3</c:v>
                  </c:pt>
                  <c:pt idx="52">
                    <c:v>2.9999999999999997E-4</c:v>
                  </c:pt>
                  <c:pt idx="53">
                    <c:v>5.9999999999999995E-4</c:v>
                  </c:pt>
                  <c:pt idx="54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  <c:pt idx="50">
                    <c:v>0.02</c:v>
                  </c:pt>
                  <c:pt idx="51">
                    <c:v>2.0999999999999999E-3</c:v>
                  </c:pt>
                  <c:pt idx="52">
                    <c:v>2.9999999999999997E-4</c:v>
                  </c:pt>
                  <c:pt idx="53">
                    <c:v>5.9999999999999995E-4</c:v>
                  </c:pt>
                  <c:pt idx="5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-90.5</c:v>
                </c:pt>
                <c:pt idx="1">
                  <c:v>0</c:v>
                </c:pt>
                <c:pt idx="2">
                  <c:v>0</c:v>
                </c:pt>
                <c:pt idx="3">
                  <c:v>168</c:v>
                </c:pt>
                <c:pt idx="4">
                  <c:v>171</c:v>
                </c:pt>
                <c:pt idx="5">
                  <c:v>289</c:v>
                </c:pt>
                <c:pt idx="6">
                  <c:v>416</c:v>
                </c:pt>
                <c:pt idx="7">
                  <c:v>425</c:v>
                </c:pt>
                <c:pt idx="8">
                  <c:v>448</c:v>
                </c:pt>
                <c:pt idx="9">
                  <c:v>457</c:v>
                </c:pt>
                <c:pt idx="10">
                  <c:v>458.5</c:v>
                </c:pt>
                <c:pt idx="11">
                  <c:v>466</c:v>
                </c:pt>
                <c:pt idx="12">
                  <c:v>549</c:v>
                </c:pt>
                <c:pt idx="13">
                  <c:v>581</c:v>
                </c:pt>
                <c:pt idx="14">
                  <c:v>582.5</c:v>
                </c:pt>
                <c:pt idx="15">
                  <c:v>590</c:v>
                </c:pt>
                <c:pt idx="16">
                  <c:v>702</c:v>
                </c:pt>
                <c:pt idx="17">
                  <c:v>835</c:v>
                </c:pt>
                <c:pt idx="18">
                  <c:v>966.5</c:v>
                </c:pt>
                <c:pt idx="19">
                  <c:v>1000</c:v>
                </c:pt>
                <c:pt idx="20">
                  <c:v>1010.5</c:v>
                </c:pt>
                <c:pt idx="21">
                  <c:v>1038</c:v>
                </c:pt>
                <c:pt idx="22">
                  <c:v>1092</c:v>
                </c:pt>
                <c:pt idx="23">
                  <c:v>1092</c:v>
                </c:pt>
                <c:pt idx="24">
                  <c:v>1093.5</c:v>
                </c:pt>
                <c:pt idx="25">
                  <c:v>2083</c:v>
                </c:pt>
                <c:pt idx="26">
                  <c:v>2092</c:v>
                </c:pt>
                <c:pt idx="27">
                  <c:v>2346</c:v>
                </c:pt>
                <c:pt idx="28">
                  <c:v>2347.5</c:v>
                </c:pt>
                <c:pt idx="29">
                  <c:v>2375</c:v>
                </c:pt>
                <c:pt idx="30">
                  <c:v>2462.5</c:v>
                </c:pt>
                <c:pt idx="31">
                  <c:v>2474.5</c:v>
                </c:pt>
                <c:pt idx="32">
                  <c:v>2497.5</c:v>
                </c:pt>
                <c:pt idx="33">
                  <c:v>2546</c:v>
                </c:pt>
                <c:pt idx="34">
                  <c:v>2674.5</c:v>
                </c:pt>
                <c:pt idx="35">
                  <c:v>2795.5</c:v>
                </c:pt>
                <c:pt idx="36">
                  <c:v>2797</c:v>
                </c:pt>
                <c:pt idx="37">
                  <c:v>2803</c:v>
                </c:pt>
                <c:pt idx="38">
                  <c:v>2803</c:v>
                </c:pt>
                <c:pt idx="39">
                  <c:v>2886</c:v>
                </c:pt>
                <c:pt idx="40">
                  <c:v>2918</c:v>
                </c:pt>
                <c:pt idx="41">
                  <c:v>2918</c:v>
                </c:pt>
                <c:pt idx="42">
                  <c:v>2927</c:v>
                </c:pt>
                <c:pt idx="43">
                  <c:v>3207</c:v>
                </c:pt>
                <c:pt idx="44">
                  <c:v>3350.5</c:v>
                </c:pt>
                <c:pt idx="45">
                  <c:v>3372</c:v>
                </c:pt>
                <c:pt idx="46">
                  <c:v>3883</c:v>
                </c:pt>
                <c:pt idx="47">
                  <c:v>3927</c:v>
                </c:pt>
                <c:pt idx="48">
                  <c:v>4173.5</c:v>
                </c:pt>
                <c:pt idx="49">
                  <c:v>4722.5</c:v>
                </c:pt>
                <c:pt idx="50">
                  <c:v>8693</c:v>
                </c:pt>
                <c:pt idx="51">
                  <c:v>9791</c:v>
                </c:pt>
                <c:pt idx="52">
                  <c:v>9791</c:v>
                </c:pt>
                <c:pt idx="53">
                  <c:v>9791</c:v>
                </c:pt>
                <c:pt idx="54">
                  <c:v>9824.5</c:v>
                </c:pt>
                <c:pt idx="55">
                  <c:v>10208.5</c:v>
                </c:pt>
                <c:pt idx="56">
                  <c:v>10493</c:v>
                </c:pt>
                <c:pt idx="57">
                  <c:v>10496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6B-4A43-96D2-4A9B372EFF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-90.5</c:v>
                </c:pt>
                <c:pt idx="1">
                  <c:v>0</c:v>
                </c:pt>
                <c:pt idx="2">
                  <c:v>0</c:v>
                </c:pt>
                <c:pt idx="3">
                  <c:v>168</c:v>
                </c:pt>
                <c:pt idx="4">
                  <c:v>171</c:v>
                </c:pt>
                <c:pt idx="5">
                  <c:v>289</c:v>
                </c:pt>
                <c:pt idx="6">
                  <c:v>416</c:v>
                </c:pt>
                <c:pt idx="7">
                  <c:v>425</c:v>
                </c:pt>
                <c:pt idx="8">
                  <c:v>448</c:v>
                </c:pt>
                <c:pt idx="9">
                  <c:v>457</c:v>
                </c:pt>
                <c:pt idx="10">
                  <c:v>458.5</c:v>
                </c:pt>
                <c:pt idx="11">
                  <c:v>466</c:v>
                </c:pt>
                <c:pt idx="12">
                  <c:v>549</c:v>
                </c:pt>
                <c:pt idx="13">
                  <c:v>581</c:v>
                </c:pt>
                <c:pt idx="14">
                  <c:v>582.5</c:v>
                </c:pt>
                <c:pt idx="15">
                  <c:v>590</c:v>
                </c:pt>
                <c:pt idx="16">
                  <c:v>702</c:v>
                </c:pt>
                <c:pt idx="17">
                  <c:v>835</c:v>
                </c:pt>
                <c:pt idx="18">
                  <c:v>966.5</c:v>
                </c:pt>
                <c:pt idx="19">
                  <c:v>1000</c:v>
                </c:pt>
                <c:pt idx="20">
                  <c:v>1010.5</c:v>
                </c:pt>
                <c:pt idx="21">
                  <c:v>1038</c:v>
                </c:pt>
                <c:pt idx="22">
                  <c:v>1092</c:v>
                </c:pt>
                <c:pt idx="23">
                  <c:v>1092</c:v>
                </c:pt>
                <c:pt idx="24">
                  <c:v>1093.5</c:v>
                </c:pt>
                <c:pt idx="25">
                  <c:v>2083</c:v>
                </c:pt>
                <c:pt idx="26">
                  <c:v>2092</c:v>
                </c:pt>
                <c:pt idx="27">
                  <c:v>2346</c:v>
                </c:pt>
                <c:pt idx="28">
                  <c:v>2347.5</c:v>
                </c:pt>
                <c:pt idx="29">
                  <c:v>2375</c:v>
                </c:pt>
                <c:pt idx="30">
                  <c:v>2462.5</c:v>
                </c:pt>
                <c:pt idx="31">
                  <c:v>2474.5</c:v>
                </c:pt>
                <c:pt idx="32">
                  <c:v>2497.5</c:v>
                </c:pt>
                <c:pt idx="33">
                  <c:v>2546</c:v>
                </c:pt>
                <c:pt idx="34">
                  <c:v>2674.5</c:v>
                </c:pt>
                <c:pt idx="35">
                  <c:v>2795.5</c:v>
                </c:pt>
                <c:pt idx="36">
                  <c:v>2797</c:v>
                </c:pt>
                <c:pt idx="37">
                  <c:v>2803</c:v>
                </c:pt>
                <c:pt idx="38">
                  <c:v>2803</c:v>
                </c:pt>
                <c:pt idx="39">
                  <c:v>2886</c:v>
                </c:pt>
                <c:pt idx="40">
                  <c:v>2918</c:v>
                </c:pt>
                <c:pt idx="41">
                  <c:v>2918</c:v>
                </c:pt>
                <c:pt idx="42">
                  <c:v>2927</c:v>
                </c:pt>
                <c:pt idx="43">
                  <c:v>3207</c:v>
                </c:pt>
                <c:pt idx="44">
                  <c:v>3350.5</c:v>
                </c:pt>
                <c:pt idx="45">
                  <c:v>3372</c:v>
                </c:pt>
                <c:pt idx="46">
                  <c:v>3883</c:v>
                </c:pt>
                <c:pt idx="47">
                  <c:v>3927</c:v>
                </c:pt>
                <c:pt idx="48">
                  <c:v>4173.5</c:v>
                </c:pt>
                <c:pt idx="49">
                  <c:v>4722.5</c:v>
                </c:pt>
                <c:pt idx="50">
                  <c:v>8693</c:v>
                </c:pt>
                <c:pt idx="51">
                  <c:v>9791</c:v>
                </c:pt>
                <c:pt idx="52">
                  <c:v>9791</c:v>
                </c:pt>
                <c:pt idx="53">
                  <c:v>9791</c:v>
                </c:pt>
                <c:pt idx="54">
                  <c:v>9824.5</c:v>
                </c:pt>
                <c:pt idx="55">
                  <c:v>10208.5</c:v>
                </c:pt>
                <c:pt idx="56">
                  <c:v>10493</c:v>
                </c:pt>
                <c:pt idx="57">
                  <c:v>10496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-4.8560490095188756E-3</c:v>
                </c:pt>
                <c:pt idx="1">
                  <c:v>-4.4960983255708398E-3</c:v>
                </c:pt>
                <c:pt idx="2">
                  <c:v>-4.4960983255708398E-3</c:v>
                </c:pt>
                <c:pt idx="3">
                  <c:v>-3.8279025807833266E-3</c:v>
                </c:pt>
                <c:pt idx="4">
                  <c:v>-3.8159705139121209E-3</c:v>
                </c:pt>
                <c:pt idx="5">
                  <c:v>-3.3466425503113676E-3</c:v>
                </c:pt>
                <c:pt idx="6">
                  <c:v>-2.8415183860969976E-3</c:v>
                </c:pt>
                <c:pt idx="7">
                  <c:v>-2.8057221854833805E-3</c:v>
                </c:pt>
                <c:pt idx="8">
                  <c:v>-2.714243006137471E-3</c:v>
                </c:pt>
                <c:pt idx="9">
                  <c:v>-2.6784468055238543E-3</c:v>
                </c:pt>
                <c:pt idx="10">
                  <c:v>-2.6724807720882515E-3</c:v>
                </c:pt>
                <c:pt idx="11">
                  <c:v>-2.6426506049102372E-3</c:v>
                </c:pt>
                <c:pt idx="12">
                  <c:v>-2.3125300881402162E-3</c:v>
                </c:pt>
                <c:pt idx="13">
                  <c:v>-2.1852547081806896E-3</c:v>
                </c:pt>
                <c:pt idx="14">
                  <c:v>-2.1792886747450868E-3</c:v>
                </c:pt>
                <c:pt idx="15">
                  <c:v>-2.1494585075670729E-3</c:v>
                </c:pt>
                <c:pt idx="16">
                  <c:v>-1.7039946777087306E-3</c:v>
                </c:pt>
                <c:pt idx="17">
                  <c:v>-1.1750063797519492E-3</c:v>
                </c:pt>
                <c:pt idx="18">
                  <c:v>-6.5198411523077066E-4</c:v>
                </c:pt>
                <c:pt idx="19">
                  <c:v>-5.1874270183564167E-4</c:v>
                </c:pt>
                <c:pt idx="20">
                  <c:v>-4.7698046778642169E-4</c:v>
                </c:pt>
                <c:pt idx="21">
                  <c:v>-3.6760318813370413E-4</c:v>
                </c:pt>
                <c:pt idx="22">
                  <c:v>-1.5282598445200309E-4</c:v>
                </c:pt>
                <c:pt idx="23">
                  <c:v>-1.5282598445200309E-4</c:v>
                </c:pt>
                <c:pt idx="24">
                  <c:v>-1.4685995101640023E-4</c:v>
                </c:pt>
                <c:pt idx="25">
                  <c:v>3.7887334386695788E-3</c:v>
                </c:pt>
                <c:pt idx="26">
                  <c:v>3.8245296392831942E-3</c:v>
                </c:pt>
                <c:pt idx="27">
                  <c:v>4.8347779677119351E-3</c:v>
                </c:pt>
                <c:pt idx="28">
                  <c:v>4.8407440011475379E-3</c:v>
                </c:pt>
                <c:pt idx="29">
                  <c:v>4.9501212808002563E-3</c:v>
                </c:pt>
                <c:pt idx="30">
                  <c:v>5.2981398978770855E-3</c:v>
                </c:pt>
                <c:pt idx="31">
                  <c:v>5.3458681653619083E-3</c:v>
                </c:pt>
                <c:pt idx="32">
                  <c:v>5.4373473447078182E-3</c:v>
                </c:pt>
                <c:pt idx="33">
                  <c:v>5.6302490924589749E-3</c:v>
                </c:pt>
                <c:pt idx="34">
                  <c:v>6.1413392901089481E-3</c:v>
                </c:pt>
                <c:pt idx="35">
                  <c:v>6.6225993205809072E-3</c:v>
                </c:pt>
                <c:pt idx="36">
                  <c:v>6.62856535401651E-3</c:v>
                </c:pt>
                <c:pt idx="37">
                  <c:v>6.6524294877589214E-3</c:v>
                </c:pt>
                <c:pt idx="38">
                  <c:v>6.6524294877589214E-3</c:v>
                </c:pt>
                <c:pt idx="39">
                  <c:v>6.982550004528942E-3</c:v>
                </c:pt>
                <c:pt idx="40">
                  <c:v>7.109825384488469E-3</c:v>
                </c:pt>
                <c:pt idx="41">
                  <c:v>7.109825384488469E-3</c:v>
                </c:pt>
                <c:pt idx="42">
                  <c:v>7.1456215851020861E-3</c:v>
                </c:pt>
                <c:pt idx="43">
                  <c:v>8.2592811597479408E-3</c:v>
                </c:pt>
                <c:pt idx="44">
                  <c:v>8.8300316917539427E-3</c:v>
                </c:pt>
                <c:pt idx="45">
                  <c:v>8.9155448376642479E-3</c:v>
                </c:pt>
                <c:pt idx="46">
                  <c:v>1.0947973561392935E-2</c:v>
                </c:pt>
                <c:pt idx="47">
                  <c:v>1.1122977208837283E-2</c:v>
                </c:pt>
                <c:pt idx="48">
                  <c:v>1.210339537008801E-2</c:v>
                </c:pt>
                <c:pt idx="49">
                  <c:v>1.4286963607518634E-2</c:v>
                </c:pt>
                <c:pt idx="50">
                  <c:v>3.0079054111559242E-2</c:v>
                </c:pt>
                <c:pt idx="51">
                  <c:v>3.444619058642049E-2</c:v>
                </c:pt>
                <c:pt idx="52">
                  <c:v>3.444619058642049E-2</c:v>
                </c:pt>
                <c:pt idx="53">
                  <c:v>3.444619058642049E-2</c:v>
                </c:pt>
                <c:pt idx="54">
                  <c:v>3.457943199981562E-2</c:v>
                </c:pt>
                <c:pt idx="55">
                  <c:v>3.610673655932993E-2</c:v>
                </c:pt>
                <c:pt idx="56">
                  <c:v>3.7238294234282598E-2</c:v>
                </c:pt>
                <c:pt idx="57">
                  <c:v>3.7250226301153801E-2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6B-4A43-96D2-4A9B372EF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304192"/>
        <c:axId val="1"/>
      </c:scatterChart>
      <c:valAx>
        <c:axId val="734304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304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2000129214617399"/>
          <c:w val="0.9752076961454199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19</xdr:col>
      <xdr:colOff>323850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5D7BE5E-0C04-EC1F-2C0A-33761C8FB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3" TargetMode="External"/><Relationship Id="rId2" Type="http://schemas.openxmlformats.org/officeDocument/2006/relationships/hyperlink" Target="http://www.bav-astro.de/sfs/BAVM_link.php?BAVMnr=183" TargetMode="External"/><Relationship Id="rId1" Type="http://schemas.openxmlformats.org/officeDocument/2006/relationships/hyperlink" Target="http://www.bav-astro.de/sfs/BAVM_link.php?BAVMnr=183" TargetMode="External"/><Relationship Id="rId6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4"/>
  <sheetViews>
    <sheetView tabSelected="1" workbookViewId="0">
      <pane xSplit="14" ySplit="22" topLeftCell="O60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24" customFormat="1" ht="20.25" x14ac:dyDescent="0.2">
      <c r="A1" s="50" t="s">
        <v>33</v>
      </c>
    </row>
    <row r="2" spans="1:6" s="24" customFormat="1" ht="12.95" customHeight="1" x14ac:dyDescent="0.2">
      <c r="A2" s="24" t="s">
        <v>24</v>
      </c>
      <c r="B2" s="25" t="s">
        <v>32</v>
      </c>
    </row>
    <row r="3" spans="1:6" s="24" customFormat="1" ht="12.95" customHeight="1" x14ac:dyDescent="0.2"/>
    <row r="4" spans="1:6" s="24" customFormat="1" ht="12.95" customHeight="1" thickTop="1" thickBot="1" x14ac:dyDescent="0.25">
      <c r="A4" s="26" t="s">
        <v>0</v>
      </c>
      <c r="C4" s="27">
        <v>27950.534</v>
      </c>
      <c r="D4" s="28">
        <v>2.6538539999999999</v>
      </c>
    </row>
    <row r="5" spans="1:6" s="24" customFormat="1" ht="12.95" customHeight="1" thickTop="1" x14ac:dyDescent="0.2">
      <c r="A5" s="29" t="s">
        <v>34</v>
      </c>
      <c r="C5" s="30">
        <v>-9.5</v>
      </c>
      <c r="D5" s="24" t="s">
        <v>35</v>
      </c>
    </row>
    <row r="6" spans="1:6" s="24" customFormat="1" ht="12.95" customHeight="1" x14ac:dyDescent="0.2">
      <c r="A6" s="26" t="s">
        <v>1</v>
      </c>
    </row>
    <row r="7" spans="1:6" s="24" customFormat="1" ht="12.95" customHeight="1" x14ac:dyDescent="0.2">
      <c r="A7" s="24" t="s">
        <v>2</v>
      </c>
      <c r="C7" s="24">
        <f>+C4</f>
        <v>27950.534</v>
      </c>
    </row>
    <row r="8" spans="1:6" s="24" customFormat="1" ht="12.95" customHeight="1" x14ac:dyDescent="0.2">
      <c r="A8" s="24" t="s">
        <v>3</v>
      </c>
      <c r="C8" s="24">
        <f>+D4</f>
        <v>2.6538539999999999</v>
      </c>
    </row>
    <row r="9" spans="1:6" s="24" customFormat="1" ht="12.95" customHeight="1" x14ac:dyDescent="0.2">
      <c r="A9" s="31" t="s">
        <v>239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s="24" customFormat="1" ht="12.95" customHeight="1" thickBot="1" x14ac:dyDescent="0.25">
      <c r="C10" s="35" t="s">
        <v>20</v>
      </c>
      <c r="D10" s="35" t="s">
        <v>21</v>
      </c>
    </row>
    <row r="11" spans="1:6" s="24" customFormat="1" ht="12.95" customHeight="1" x14ac:dyDescent="0.2">
      <c r="A11" s="24" t="s">
        <v>16</v>
      </c>
      <c r="C11" s="34">
        <f ca="1">INTERCEPT(INDIRECT($D$9):G978,INDIRECT($C$9):F978)</f>
        <v>-4.4960983255708398E-3</v>
      </c>
      <c r="D11" s="36"/>
    </row>
    <row r="12" spans="1:6" s="24" customFormat="1" ht="12.95" customHeight="1" x14ac:dyDescent="0.2">
      <c r="A12" s="24" t="s">
        <v>17</v>
      </c>
      <c r="C12" s="34">
        <f ca="1">SLOPE(INDIRECT($D$9):G978,INDIRECT($C$9):F978)</f>
        <v>3.9773556237351982E-6</v>
      </c>
      <c r="D12" s="36"/>
    </row>
    <row r="13" spans="1:6" s="24" customFormat="1" ht="12.95" customHeight="1" x14ac:dyDescent="0.2">
      <c r="A13" s="24" t="s">
        <v>19</v>
      </c>
      <c r="C13" s="36" t="s">
        <v>14</v>
      </c>
    </row>
    <row r="14" spans="1:6" s="24" customFormat="1" ht="12.95" customHeight="1" x14ac:dyDescent="0.2"/>
    <row r="15" spans="1:6" s="24" customFormat="1" ht="12.95" customHeight="1" x14ac:dyDescent="0.2">
      <c r="A15" s="37" t="s">
        <v>18</v>
      </c>
      <c r="C15" s="38">
        <f ca="1">(C7+C11)+(C8+C12)*INT(MAX(F21:F3533))</f>
        <v>55805.422834226294</v>
      </c>
      <c r="E15" s="39" t="s">
        <v>240</v>
      </c>
      <c r="F15" s="30">
        <v>1</v>
      </c>
    </row>
    <row r="16" spans="1:6" s="24" customFormat="1" ht="12.95" customHeight="1" x14ac:dyDescent="0.2">
      <c r="A16" s="26" t="s">
        <v>4</v>
      </c>
      <c r="C16" s="40">
        <f ca="1">+C8+C12</f>
        <v>2.6538579773556235</v>
      </c>
      <c r="E16" s="39" t="s">
        <v>36</v>
      </c>
      <c r="F16" s="41">
        <f ca="1">NOW()+15018.5+$C$5/24</f>
        <v>60375.796119675921</v>
      </c>
    </row>
    <row r="17" spans="1:17" s="24" customFormat="1" ht="12.95" customHeight="1" thickBot="1" x14ac:dyDescent="0.25">
      <c r="A17" s="39" t="s">
        <v>31</v>
      </c>
      <c r="C17" s="24">
        <f>COUNT(C21:C2191)</f>
        <v>58</v>
      </c>
      <c r="E17" s="39" t="s">
        <v>241</v>
      </c>
      <c r="F17" s="41">
        <f ca="1">ROUND(2*(F16-$C$7)/$C$8,0)/2+F15</f>
        <v>12219</v>
      </c>
    </row>
    <row r="18" spans="1:17" s="24" customFormat="1" ht="12.95" customHeight="1" thickTop="1" thickBot="1" x14ac:dyDescent="0.25">
      <c r="A18" s="26" t="s">
        <v>5</v>
      </c>
      <c r="C18" s="27">
        <f ca="1">+C15</f>
        <v>55805.422834226294</v>
      </c>
      <c r="D18" s="28">
        <f ca="1">+C16</f>
        <v>2.6538579773556235</v>
      </c>
      <c r="E18" s="39" t="s">
        <v>37</v>
      </c>
      <c r="F18" s="34">
        <f ca="1">ROUND(2*(F16-$C$15)/$C$16,0)/2+F15</f>
        <v>1723</v>
      </c>
    </row>
    <row r="19" spans="1:17" s="24" customFormat="1" ht="12.95" customHeight="1" thickTop="1" x14ac:dyDescent="0.2">
      <c r="E19" s="39" t="s">
        <v>38</v>
      </c>
      <c r="F19" s="42">
        <f ca="1">+$C$15+$C$16*F18-15018.5-$C$5/24</f>
        <v>45359.915962543368</v>
      </c>
    </row>
    <row r="20" spans="1:17" s="24" customFormat="1" ht="12.95" customHeight="1" thickBot="1" x14ac:dyDescent="0.25">
      <c r="A20" s="35" t="s">
        <v>6</v>
      </c>
      <c r="B20" s="35" t="s">
        <v>7</v>
      </c>
      <c r="C20" s="35" t="s">
        <v>8</v>
      </c>
      <c r="D20" s="35" t="s">
        <v>13</v>
      </c>
      <c r="E20" s="35" t="s">
        <v>9</v>
      </c>
      <c r="F20" s="35" t="s">
        <v>10</v>
      </c>
      <c r="G20" s="35" t="s">
        <v>11</v>
      </c>
      <c r="H20" s="43" t="s">
        <v>12</v>
      </c>
      <c r="I20" s="43" t="s">
        <v>242</v>
      </c>
      <c r="J20" s="43" t="s">
        <v>49</v>
      </c>
      <c r="K20" s="43" t="s">
        <v>51</v>
      </c>
      <c r="L20" s="43" t="s">
        <v>25</v>
      </c>
      <c r="M20" s="43" t="s">
        <v>26</v>
      </c>
      <c r="N20" s="43" t="s">
        <v>27</v>
      </c>
      <c r="O20" s="43" t="s">
        <v>23</v>
      </c>
      <c r="P20" s="44" t="s">
        <v>22</v>
      </c>
      <c r="Q20" s="35" t="s">
        <v>15</v>
      </c>
    </row>
    <row r="21" spans="1:17" s="24" customFormat="1" ht="12.95" customHeight="1" x14ac:dyDescent="0.2">
      <c r="A21" s="45" t="s">
        <v>59</v>
      </c>
      <c r="B21" s="51" t="s">
        <v>238</v>
      </c>
      <c r="C21" s="46">
        <v>27710.317999999999</v>
      </c>
      <c r="D21" s="47"/>
      <c r="E21" s="24">
        <f t="shared" ref="E21:E52" si="0">+(C21-C$7)/C$8</f>
        <v>-90.515906300798903</v>
      </c>
      <c r="F21" s="24">
        <f t="shared" ref="F21:F52" si="1">ROUND(2*E21,0)/2</f>
        <v>-90.5</v>
      </c>
      <c r="G21" s="24">
        <f t="shared" ref="G21:G52" si="2">+C21-(C$7+F21*C$8)</f>
        <v>-4.2213000000629108E-2</v>
      </c>
      <c r="I21" s="24">
        <f>+G21</f>
        <v>-4.2213000000629108E-2</v>
      </c>
      <c r="O21" s="24">
        <f t="shared" ref="O21:O52" ca="1" si="3">+C$11+C$12*$F21</f>
        <v>-4.8560490095188756E-3</v>
      </c>
      <c r="Q21" s="48">
        <f t="shared" ref="Q21:Q52" si="4">+C21-15018.5</f>
        <v>12691.817999999999</v>
      </c>
    </row>
    <row r="22" spans="1:17" s="24" customFormat="1" ht="12.95" customHeight="1" x14ac:dyDescent="0.2">
      <c r="A22" s="45" t="s">
        <v>59</v>
      </c>
      <c r="B22" s="51" t="s">
        <v>40</v>
      </c>
      <c r="C22" s="46">
        <v>27950.522000000001</v>
      </c>
      <c r="D22" s="47"/>
      <c r="E22" s="24">
        <f t="shared" si="0"/>
        <v>-4.521725761404638E-3</v>
      </c>
      <c r="F22" s="24">
        <f t="shared" si="1"/>
        <v>0</v>
      </c>
      <c r="G22" s="24">
        <f t="shared" si="2"/>
        <v>-1.1999999998806743E-2</v>
      </c>
      <c r="I22" s="24">
        <f>+G22</f>
        <v>-1.1999999998806743E-2</v>
      </c>
      <c r="O22" s="24">
        <f t="shared" ca="1" si="3"/>
        <v>-4.4960983255708398E-3</v>
      </c>
      <c r="Q22" s="48">
        <f t="shared" si="4"/>
        <v>12932.022000000001</v>
      </c>
    </row>
    <row r="23" spans="1:17" s="24" customFormat="1" ht="12.95" customHeight="1" x14ac:dyDescent="0.2">
      <c r="A23" s="24" t="s">
        <v>12</v>
      </c>
      <c r="B23" s="36"/>
      <c r="C23" s="49">
        <v>27950.534</v>
      </c>
      <c r="D23" s="49" t="s">
        <v>14</v>
      </c>
      <c r="E23" s="24">
        <f t="shared" si="0"/>
        <v>0</v>
      </c>
      <c r="F23" s="24">
        <f t="shared" si="1"/>
        <v>0</v>
      </c>
      <c r="G23" s="24">
        <f t="shared" si="2"/>
        <v>0</v>
      </c>
      <c r="H23" s="24">
        <f>+G23</f>
        <v>0</v>
      </c>
      <c r="O23" s="24">
        <f t="shared" ca="1" si="3"/>
        <v>-4.4960983255708398E-3</v>
      </c>
      <c r="Q23" s="48">
        <f t="shared" si="4"/>
        <v>12932.034</v>
      </c>
    </row>
    <row r="24" spans="1:17" s="24" customFormat="1" ht="12.95" customHeight="1" x14ac:dyDescent="0.2">
      <c r="A24" s="45" t="s">
        <v>59</v>
      </c>
      <c r="B24" s="51" t="s">
        <v>40</v>
      </c>
      <c r="C24" s="46">
        <v>28396.401000000002</v>
      </c>
      <c r="D24" s="47"/>
      <c r="E24" s="24">
        <f t="shared" si="0"/>
        <v>168.00735835505722</v>
      </c>
      <c r="F24" s="24">
        <f t="shared" si="1"/>
        <v>168</v>
      </c>
      <c r="G24" s="24">
        <f t="shared" si="2"/>
        <v>1.9528000000718748E-2</v>
      </c>
      <c r="I24" s="24">
        <f>+G24</f>
        <v>1.9528000000718748E-2</v>
      </c>
      <c r="O24" s="24">
        <f t="shared" ca="1" si="3"/>
        <v>-3.8279025807833266E-3</v>
      </c>
      <c r="Q24" s="48">
        <f t="shared" si="4"/>
        <v>13377.901000000002</v>
      </c>
    </row>
    <row r="25" spans="1:17" s="24" customFormat="1" ht="12.95" customHeight="1" x14ac:dyDescent="0.2">
      <c r="A25" s="45" t="s">
        <v>59</v>
      </c>
      <c r="B25" s="51" t="s">
        <v>40</v>
      </c>
      <c r="C25" s="46">
        <v>28404.378000000001</v>
      </c>
      <c r="D25" s="47"/>
      <c r="E25" s="24">
        <f t="shared" si="0"/>
        <v>171.01317555524946</v>
      </c>
      <c r="F25" s="24">
        <f t="shared" si="1"/>
        <v>171</v>
      </c>
      <c r="G25" s="24">
        <f t="shared" si="2"/>
        <v>3.4965999999258202E-2</v>
      </c>
      <c r="I25" s="24">
        <f>+G25</f>
        <v>3.4965999999258202E-2</v>
      </c>
      <c r="O25" s="24">
        <f t="shared" ca="1" si="3"/>
        <v>-3.8159705139121209E-3</v>
      </c>
      <c r="Q25" s="48">
        <f t="shared" si="4"/>
        <v>13385.878000000001</v>
      </c>
    </row>
    <row r="26" spans="1:17" s="24" customFormat="1" ht="12.95" customHeight="1" x14ac:dyDescent="0.2">
      <c r="A26" s="45" t="s">
        <v>59</v>
      </c>
      <c r="B26" s="51" t="s">
        <v>40</v>
      </c>
      <c r="C26" s="46">
        <v>28717.45</v>
      </c>
      <c r="D26" s="47"/>
      <c r="E26" s="24">
        <f t="shared" si="0"/>
        <v>288.98198619818612</v>
      </c>
      <c r="F26" s="24">
        <f t="shared" si="1"/>
        <v>289</v>
      </c>
      <c r="G26" s="24">
        <f t="shared" si="2"/>
        <v>-4.7805999998672633E-2</v>
      </c>
      <c r="I26" s="24">
        <f>+G26</f>
        <v>-4.7805999998672633E-2</v>
      </c>
      <c r="O26" s="24">
        <f t="shared" ca="1" si="3"/>
        <v>-3.3466425503113676E-3</v>
      </c>
      <c r="Q26" s="48">
        <f t="shared" si="4"/>
        <v>13698.95</v>
      </c>
    </row>
    <row r="27" spans="1:17" s="24" customFormat="1" ht="12.95" customHeight="1" x14ac:dyDescent="0.2">
      <c r="A27" s="45" t="s">
        <v>59</v>
      </c>
      <c r="B27" s="51" t="s">
        <v>40</v>
      </c>
      <c r="C27" s="46">
        <v>29054.501</v>
      </c>
      <c r="D27" s="47"/>
      <c r="E27" s="24">
        <f t="shared" si="0"/>
        <v>415.98633534474789</v>
      </c>
      <c r="F27" s="24">
        <f t="shared" si="1"/>
        <v>416</v>
      </c>
      <c r="G27" s="24">
        <f t="shared" si="2"/>
        <v>-3.6263999998482177E-2</v>
      </c>
      <c r="I27" s="24">
        <f>+G27</f>
        <v>-3.6263999998482177E-2</v>
      </c>
      <c r="O27" s="24">
        <f t="shared" ca="1" si="3"/>
        <v>-2.8415183860969976E-3</v>
      </c>
      <c r="Q27" s="48">
        <f t="shared" si="4"/>
        <v>14036.001</v>
      </c>
    </row>
    <row r="28" spans="1:17" s="24" customFormat="1" ht="12.95" customHeight="1" x14ac:dyDescent="0.2">
      <c r="A28" s="45" t="s">
        <v>59</v>
      </c>
      <c r="B28" s="51" t="s">
        <v>40</v>
      </c>
      <c r="C28" s="46">
        <v>29078.496999999999</v>
      </c>
      <c r="D28" s="47"/>
      <c r="E28" s="24">
        <f t="shared" si="0"/>
        <v>425.02827962653549</v>
      </c>
      <c r="F28" s="24">
        <f t="shared" si="1"/>
        <v>425</v>
      </c>
      <c r="G28" s="24">
        <f t="shared" si="2"/>
        <v>7.504999999946449E-2</v>
      </c>
      <c r="I28" s="24">
        <f>+G28</f>
        <v>7.504999999946449E-2</v>
      </c>
      <c r="O28" s="24">
        <f t="shared" ca="1" si="3"/>
        <v>-2.8057221854833805E-3</v>
      </c>
      <c r="Q28" s="48">
        <f t="shared" si="4"/>
        <v>14059.996999999999</v>
      </c>
    </row>
    <row r="29" spans="1:17" s="24" customFormat="1" ht="12.95" customHeight="1" x14ac:dyDescent="0.2">
      <c r="A29" s="45" t="s">
        <v>59</v>
      </c>
      <c r="B29" s="51" t="s">
        <v>40</v>
      </c>
      <c r="C29" s="46">
        <v>29139.38</v>
      </c>
      <c r="D29" s="47"/>
      <c r="E29" s="24">
        <f t="shared" si="0"/>
        <v>447.96963208978389</v>
      </c>
      <c r="F29" s="24">
        <f t="shared" si="1"/>
        <v>448</v>
      </c>
      <c r="G29" s="24">
        <f t="shared" si="2"/>
        <v>-8.0591999998432584E-2</v>
      </c>
      <c r="I29" s="24">
        <f>+G29</f>
        <v>-8.0591999998432584E-2</v>
      </c>
      <c r="O29" s="24">
        <f t="shared" ca="1" si="3"/>
        <v>-2.714243006137471E-3</v>
      </c>
      <c r="Q29" s="48">
        <f t="shared" si="4"/>
        <v>14120.880000000001</v>
      </c>
    </row>
    <row r="30" spans="1:17" x14ac:dyDescent="0.2">
      <c r="A30" s="22" t="s">
        <v>59</v>
      </c>
      <c r="B30" s="52" t="s">
        <v>40</v>
      </c>
      <c r="C30" s="23">
        <v>29163.330999999998</v>
      </c>
      <c r="D30" s="2"/>
      <c r="E30">
        <f t="shared" si="0"/>
        <v>456.99461989996388</v>
      </c>
      <c r="F30">
        <f t="shared" si="1"/>
        <v>457</v>
      </c>
      <c r="G30">
        <f t="shared" si="2"/>
        <v>-1.4278000002377667E-2</v>
      </c>
      <c r="I30">
        <f>+G30</f>
        <v>-1.4278000002377667E-2</v>
      </c>
      <c r="O30">
        <f t="shared" ca="1" si="3"/>
        <v>-2.6784468055238543E-3</v>
      </c>
      <c r="Q30" s="1">
        <f t="shared" si="4"/>
        <v>14144.830999999998</v>
      </c>
    </row>
    <row r="31" spans="1:17" x14ac:dyDescent="0.2">
      <c r="A31" s="22" t="s">
        <v>59</v>
      </c>
      <c r="B31" s="52" t="s">
        <v>238</v>
      </c>
      <c r="C31" s="23">
        <v>29167.324000000001</v>
      </c>
      <c r="D31" s="2"/>
      <c r="E31">
        <f t="shared" si="0"/>
        <v>458.4992241472217</v>
      </c>
      <c r="F31">
        <f t="shared" si="1"/>
        <v>458.5</v>
      </c>
      <c r="G31">
        <f t="shared" si="2"/>
        <v>-2.0589999985531904E-3</v>
      </c>
      <c r="I31">
        <f>+G31</f>
        <v>-2.0589999985531904E-3</v>
      </c>
      <c r="O31">
        <f t="shared" ca="1" si="3"/>
        <v>-2.6724807720882515E-3</v>
      </c>
      <c r="Q31" s="1">
        <f t="shared" si="4"/>
        <v>14148.824000000001</v>
      </c>
    </row>
    <row r="32" spans="1:17" x14ac:dyDescent="0.2">
      <c r="A32" s="22" t="s">
        <v>59</v>
      </c>
      <c r="B32" s="52" t="s">
        <v>40</v>
      </c>
      <c r="C32" s="23">
        <v>29187.293000000001</v>
      </c>
      <c r="D32" s="2"/>
      <c r="E32">
        <f t="shared" si="0"/>
        <v>466.02375262542773</v>
      </c>
      <c r="F32">
        <f t="shared" si="1"/>
        <v>466</v>
      </c>
      <c r="G32">
        <f t="shared" si="2"/>
        <v>6.3036000003194204E-2</v>
      </c>
      <c r="I32">
        <f>+G32</f>
        <v>6.3036000003194204E-2</v>
      </c>
      <c r="O32">
        <f t="shared" ca="1" si="3"/>
        <v>-2.6426506049102372E-3</v>
      </c>
      <c r="Q32" s="1">
        <f t="shared" si="4"/>
        <v>14168.793000000001</v>
      </c>
    </row>
    <row r="33" spans="1:17" x14ac:dyDescent="0.2">
      <c r="A33" s="22" t="s">
        <v>59</v>
      </c>
      <c r="B33" s="52" t="s">
        <v>40</v>
      </c>
      <c r="C33" s="23">
        <v>29407.517</v>
      </c>
      <c r="D33" s="2"/>
      <c r="E33">
        <f t="shared" si="0"/>
        <v>549.00646380697663</v>
      </c>
      <c r="F33">
        <f t="shared" si="1"/>
        <v>549</v>
      </c>
      <c r="G33">
        <f t="shared" si="2"/>
        <v>1.715400000102818E-2</v>
      </c>
      <c r="I33">
        <f>+G33</f>
        <v>1.715400000102818E-2</v>
      </c>
      <c r="O33">
        <f t="shared" ca="1" si="3"/>
        <v>-2.3125300881402162E-3</v>
      </c>
      <c r="Q33" s="1">
        <f t="shared" si="4"/>
        <v>14389.017</v>
      </c>
    </row>
    <row r="34" spans="1:17" x14ac:dyDescent="0.2">
      <c r="A34" s="22" t="s">
        <v>59</v>
      </c>
      <c r="B34" s="52" t="s">
        <v>40</v>
      </c>
      <c r="C34" s="23">
        <v>29492.429</v>
      </c>
      <c r="D34" s="2"/>
      <c r="E34">
        <f t="shared" si="0"/>
        <v>581.00219529785761</v>
      </c>
      <c r="F34">
        <f t="shared" si="1"/>
        <v>581</v>
      </c>
      <c r="G34">
        <f t="shared" si="2"/>
        <v>5.8260000005248003E-3</v>
      </c>
      <c r="I34">
        <f>+G34</f>
        <v>5.8260000005248003E-3</v>
      </c>
      <c r="O34">
        <f t="shared" ca="1" si="3"/>
        <v>-2.1852547081806896E-3</v>
      </c>
      <c r="Q34" s="1">
        <f t="shared" si="4"/>
        <v>14473.929</v>
      </c>
    </row>
    <row r="35" spans="1:17" x14ac:dyDescent="0.2">
      <c r="A35" s="22" t="s">
        <v>59</v>
      </c>
      <c r="B35" s="52" t="s">
        <v>238</v>
      </c>
      <c r="C35" s="23">
        <v>29496.400000000001</v>
      </c>
      <c r="D35" s="2"/>
      <c r="E35">
        <f t="shared" si="0"/>
        <v>582.49850971455169</v>
      </c>
      <c r="F35">
        <f t="shared" si="1"/>
        <v>582.5</v>
      </c>
      <c r="G35">
        <f t="shared" si="2"/>
        <v>-3.9549999964947347E-3</v>
      </c>
      <c r="I35">
        <f>+G35</f>
        <v>-3.9549999964947347E-3</v>
      </c>
      <c r="O35">
        <f t="shared" ca="1" si="3"/>
        <v>-2.1792886747450868E-3</v>
      </c>
      <c r="Q35" s="1">
        <f t="shared" si="4"/>
        <v>14477.900000000001</v>
      </c>
    </row>
    <row r="36" spans="1:17" x14ac:dyDescent="0.2">
      <c r="A36" s="22" t="s">
        <v>59</v>
      </c>
      <c r="B36" s="52" t="s">
        <v>40</v>
      </c>
      <c r="C36" s="23">
        <v>29516.357</v>
      </c>
      <c r="D36" s="2"/>
      <c r="E36">
        <f t="shared" si="0"/>
        <v>590.01851646699492</v>
      </c>
      <c r="F36">
        <f t="shared" si="1"/>
        <v>590</v>
      </c>
      <c r="G36">
        <f t="shared" si="2"/>
        <v>4.9139999999169959E-2</v>
      </c>
      <c r="I36">
        <f>+G36</f>
        <v>4.9139999999169959E-2</v>
      </c>
      <c r="O36">
        <f t="shared" ca="1" si="3"/>
        <v>-2.1494585075670729E-3</v>
      </c>
      <c r="Q36" s="1">
        <f t="shared" si="4"/>
        <v>14497.857</v>
      </c>
    </row>
    <row r="37" spans="1:17" x14ac:dyDescent="0.2">
      <c r="A37" s="22" t="s">
        <v>59</v>
      </c>
      <c r="B37" s="52" t="s">
        <v>40</v>
      </c>
      <c r="C37" s="23">
        <v>29813.448</v>
      </c>
      <c r="D37" s="2"/>
      <c r="E37">
        <f t="shared" si="0"/>
        <v>701.9655188265823</v>
      </c>
      <c r="F37">
        <f t="shared" si="1"/>
        <v>702</v>
      </c>
      <c r="G37">
        <f t="shared" si="2"/>
        <v>-9.1507999997702427E-2</v>
      </c>
      <c r="I37">
        <f>+G37</f>
        <v>-9.1507999997702427E-2</v>
      </c>
      <c r="O37">
        <f t="shared" ca="1" si="3"/>
        <v>-1.7039946777087306E-3</v>
      </c>
      <c r="Q37" s="1">
        <f t="shared" si="4"/>
        <v>14794.948</v>
      </c>
    </row>
    <row r="38" spans="1:17" x14ac:dyDescent="0.2">
      <c r="A38" s="22" t="s">
        <v>59</v>
      </c>
      <c r="B38" s="52" t="s">
        <v>40</v>
      </c>
      <c r="C38" s="23">
        <v>30166.465</v>
      </c>
      <c r="D38" s="2"/>
      <c r="E38">
        <f t="shared" si="0"/>
        <v>834.98602409929128</v>
      </c>
      <c r="F38">
        <f t="shared" si="1"/>
        <v>835</v>
      </c>
      <c r="G38">
        <f t="shared" si="2"/>
        <v>-3.7089999997988343E-2</v>
      </c>
      <c r="I38">
        <f>+G38</f>
        <v>-3.7089999997988343E-2</v>
      </c>
      <c r="O38">
        <f t="shared" ca="1" si="3"/>
        <v>-1.1750063797519492E-3</v>
      </c>
      <c r="Q38" s="1">
        <f t="shared" si="4"/>
        <v>15147.965</v>
      </c>
    </row>
    <row r="39" spans="1:17" x14ac:dyDescent="0.2">
      <c r="A39" s="22" t="s">
        <v>59</v>
      </c>
      <c r="B39" s="52" t="s">
        <v>238</v>
      </c>
      <c r="C39" s="23">
        <v>30515.46</v>
      </c>
      <c r="D39" s="2"/>
      <c r="E39">
        <f t="shared" si="0"/>
        <v>966.49099762081846</v>
      </c>
      <c r="F39">
        <f t="shared" si="1"/>
        <v>966.5</v>
      </c>
      <c r="G39">
        <f t="shared" si="2"/>
        <v>-2.3891000000730855E-2</v>
      </c>
      <c r="I39">
        <f>+G39</f>
        <v>-2.3891000000730855E-2</v>
      </c>
      <c r="O39">
        <f t="shared" ca="1" si="3"/>
        <v>-6.5198411523077066E-4</v>
      </c>
      <c r="Q39" s="1">
        <f t="shared" si="4"/>
        <v>15496.96</v>
      </c>
    </row>
    <row r="40" spans="1:17" x14ac:dyDescent="0.2">
      <c r="A40" s="22" t="s">
        <v>59</v>
      </c>
      <c r="B40" s="52" t="s">
        <v>40</v>
      </c>
      <c r="C40" s="23">
        <v>30604.419000000002</v>
      </c>
      <c r="D40" s="2"/>
      <c r="E40">
        <f t="shared" si="0"/>
        <v>1000.0116811248856</v>
      </c>
      <c r="F40">
        <f t="shared" si="1"/>
        <v>1000</v>
      </c>
      <c r="G40">
        <f t="shared" si="2"/>
        <v>3.1000000002677552E-2</v>
      </c>
      <c r="I40">
        <f>+G40</f>
        <v>3.1000000002677552E-2</v>
      </c>
      <c r="O40">
        <f t="shared" ca="1" si="3"/>
        <v>-5.1874270183564167E-4</v>
      </c>
      <c r="Q40" s="1">
        <f t="shared" si="4"/>
        <v>15585.919000000002</v>
      </c>
    </row>
    <row r="41" spans="1:17" x14ac:dyDescent="0.2">
      <c r="A41" s="22" t="s">
        <v>59</v>
      </c>
      <c r="B41" s="52" t="s">
        <v>238</v>
      </c>
      <c r="C41" s="23">
        <v>30632.314999999999</v>
      </c>
      <c r="D41" s="2"/>
      <c r="E41">
        <f t="shared" si="0"/>
        <v>1010.523186279275</v>
      </c>
      <c r="F41">
        <f t="shared" si="1"/>
        <v>1010.5</v>
      </c>
      <c r="G41">
        <f t="shared" si="2"/>
        <v>6.1533000000054017E-2</v>
      </c>
      <c r="I41">
        <f>+G41</f>
        <v>6.1533000000054017E-2</v>
      </c>
      <c r="O41">
        <f t="shared" ca="1" si="3"/>
        <v>-4.7698046778642169E-4</v>
      </c>
      <c r="Q41" s="1">
        <f t="shared" si="4"/>
        <v>15613.814999999999</v>
      </c>
    </row>
    <row r="42" spans="1:17" x14ac:dyDescent="0.2">
      <c r="A42" s="22" t="s">
        <v>59</v>
      </c>
      <c r="B42" s="52" t="s">
        <v>40</v>
      </c>
      <c r="C42" s="23">
        <v>30705.263999999999</v>
      </c>
      <c r="D42" s="2"/>
      <c r="E42">
        <f t="shared" si="0"/>
        <v>1038.0111339960674</v>
      </c>
      <c r="F42">
        <f t="shared" si="1"/>
        <v>1038</v>
      </c>
      <c r="G42">
        <f t="shared" si="2"/>
        <v>2.9547999998612795E-2</v>
      </c>
      <c r="I42">
        <f>+G42</f>
        <v>2.9547999998612795E-2</v>
      </c>
      <c r="O42">
        <f t="shared" ca="1" si="3"/>
        <v>-3.6760318813370413E-4</v>
      </c>
      <c r="Q42" s="1">
        <f t="shared" si="4"/>
        <v>15686.763999999999</v>
      </c>
    </row>
    <row r="43" spans="1:17" x14ac:dyDescent="0.2">
      <c r="A43" s="22" t="s">
        <v>59</v>
      </c>
      <c r="B43" s="52" t="s">
        <v>40</v>
      </c>
      <c r="C43" s="23">
        <v>30848.511999999999</v>
      </c>
      <c r="D43" s="2"/>
      <c r="E43">
        <f t="shared" si="0"/>
        <v>1091.9884816572423</v>
      </c>
      <c r="F43">
        <f t="shared" si="1"/>
        <v>1092</v>
      </c>
      <c r="G43">
        <f t="shared" si="2"/>
        <v>-3.0568000001949258E-2</v>
      </c>
      <c r="I43">
        <f>+G43</f>
        <v>-3.0568000001949258E-2</v>
      </c>
      <c r="O43">
        <f t="shared" ca="1" si="3"/>
        <v>-1.5282598445200309E-4</v>
      </c>
      <c r="Q43" s="1">
        <f t="shared" si="4"/>
        <v>15830.011999999999</v>
      </c>
    </row>
    <row r="44" spans="1:17" x14ac:dyDescent="0.2">
      <c r="A44" s="22" t="s">
        <v>59</v>
      </c>
      <c r="B44" s="52" t="s">
        <v>40</v>
      </c>
      <c r="C44" s="23">
        <v>30848.560000000001</v>
      </c>
      <c r="D44" s="2"/>
      <c r="E44">
        <f t="shared" si="0"/>
        <v>1092.0065685602908</v>
      </c>
      <c r="F44">
        <f t="shared" si="1"/>
        <v>1092</v>
      </c>
      <c r="G44">
        <f t="shared" si="2"/>
        <v>1.7432000000553671E-2</v>
      </c>
      <c r="I44">
        <f>+G44</f>
        <v>1.7432000000553671E-2</v>
      </c>
      <c r="O44">
        <f t="shared" ca="1" si="3"/>
        <v>-1.5282598445200309E-4</v>
      </c>
      <c r="Q44" s="1">
        <f t="shared" si="4"/>
        <v>15830.060000000001</v>
      </c>
    </row>
    <row r="45" spans="1:17" x14ac:dyDescent="0.2">
      <c r="A45" s="22" t="s">
        <v>59</v>
      </c>
      <c r="B45" s="52" t="s">
        <v>238</v>
      </c>
      <c r="C45" s="23">
        <v>30852.557000000001</v>
      </c>
      <c r="D45" s="2"/>
      <c r="E45">
        <f t="shared" si="0"/>
        <v>1093.5126800494681</v>
      </c>
      <c r="F45">
        <f t="shared" si="1"/>
        <v>1093.5</v>
      </c>
      <c r="G45">
        <f t="shared" si="2"/>
        <v>3.3651000001555076E-2</v>
      </c>
      <c r="I45">
        <f>+G45</f>
        <v>3.3651000001555076E-2</v>
      </c>
      <c r="O45">
        <f t="shared" ca="1" si="3"/>
        <v>-1.4685995101640023E-4</v>
      </c>
      <c r="Q45" s="1">
        <f t="shared" si="4"/>
        <v>15834.057000000001</v>
      </c>
    </row>
    <row r="46" spans="1:17" x14ac:dyDescent="0.2">
      <c r="A46" s="22" t="s">
        <v>59</v>
      </c>
      <c r="B46" s="52" t="s">
        <v>40</v>
      </c>
      <c r="C46" s="23">
        <v>33478.482000000004</v>
      </c>
      <c r="D46" s="2"/>
      <c r="E46">
        <f t="shared" si="0"/>
        <v>2082.9887401492338</v>
      </c>
      <c r="F46">
        <f t="shared" si="1"/>
        <v>2083</v>
      </c>
      <c r="G46">
        <f t="shared" si="2"/>
        <v>-2.9881999995268416E-2</v>
      </c>
      <c r="I46">
        <f>+G46</f>
        <v>-2.9881999995268416E-2</v>
      </c>
      <c r="O46">
        <f t="shared" ca="1" si="3"/>
        <v>3.7887334386695788E-3</v>
      </c>
      <c r="Q46" s="1">
        <f t="shared" si="4"/>
        <v>18459.982000000004</v>
      </c>
    </row>
    <row r="47" spans="1:17" x14ac:dyDescent="0.2">
      <c r="A47" s="22" t="s">
        <v>59</v>
      </c>
      <c r="B47" s="52" t="s">
        <v>40</v>
      </c>
      <c r="C47" s="23">
        <v>33502.406999999999</v>
      </c>
      <c r="D47" s="2"/>
      <c r="E47">
        <f t="shared" si="0"/>
        <v>2092.0039308869291</v>
      </c>
      <c r="F47">
        <f t="shared" si="1"/>
        <v>2092</v>
      </c>
      <c r="G47">
        <f t="shared" si="2"/>
        <v>1.0432000002765562E-2</v>
      </c>
      <c r="I47">
        <f>+G47</f>
        <v>1.0432000002765562E-2</v>
      </c>
      <c r="O47">
        <f t="shared" ca="1" si="3"/>
        <v>3.8245296392831942E-3</v>
      </c>
      <c r="Q47" s="1">
        <f t="shared" si="4"/>
        <v>18483.906999999999</v>
      </c>
    </row>
    <row r="48" spans="1:17" x14ac:dyDescent="0.2">
      <c r="A48" s="22" t="s">
        <v>59</v>
      </c>
      <c r="B48" s="52" t="s">
        <v>40</v>
      </c>
      <c r="C48" s="23">
        <v>34176.445</v>
      </c>
      <c r="D48" s="2"/>
      <c r="E48">
        <f t="shared" si="0"/>
        <v>2345.988513309323</v>
      </c>
      <c r="F48">
        <f t="shared" si="1"/>
        <v>2346</v>
      </c>
      <c r="G48">
        <f t="shared" si="2"/>
        <v>-3.0484000002616085E-2</v>
      </c>
      <c r="I48">
        <f>+G48</f>
        <v>-3.0484000002616085E-2</v>
      </c>
      <c r="O48">
        <f t="shared" ca="1" si="3"/>
        <v>4.8347779677119351E-3</v>
      </c>
      <c r="Q48" s="1">
        <f t="shared" si="4"/>
        <v>19157.945</v>
      </c>
    </row>
    <row r="49" spans="1:17" x14ac:dyDescent="0.2">
      <c r="A49" s="22" t="s">
        <v>59</v>
      </c>
      <c r="B49" s="52" t="s">
        <v>238</v>
      </c>
      <c r="C49" s="23">
        <v>34180.487000000001</v>
      </c>
      <c r="D49" s="2"/>
      <c r="E49">
        <f t="shared" si="0"/>
        <v>2347.5115812701083</v>
      </c>
      <c r="F49">
        <f t="shared" si="1"/>
        <v>2347.5</v>
      </c>
      <c r="G49">
        <f t="shared" si="2"/>
        <v>3.0735000000277068E-2</v>
      </c>
      <c r="I49">
        <f>+G49</f>
        <v>3.0735000000277068E-2</v>
      </c>
      <c r="O49">
        <f t="shared" ca="1" si="3"/>
        <v>4.8407440011475379E-3</v>
      </c>
      <c r="Q49" s="1">
        <f t="shared" si="4"/>
        <v>19161.987000000001</v>
      </c>
    </row>
    <row r="50" spans="1:17" x14ac:dyDescent="0.2">
      <c r="A50" s="22" t="s">
        <v>59</v>
      </c>
      <c r="B50" s="52" t="s">
        <v>40</v>
      </c>
      <c r="C50" s="23">
        <v>34253.391000000003</v>
      </c>
      <c r="D50" s="2"/>
      <c r="E50">
        <f t="shared" si="0"/>
        <v>2374.9825725152941</v>
      </c>
      <c r="F50">
        <f t="shared" si="1"/>
        <v>2375</v>
      </c>
      <c r="G50">
        <f t="shared" si="2"/>
        <v>-4.6249999999417923E-2</v>
      </c>
      <c r="I50">
        <f>+G50</f>
        <v>-4.6249999999417923E-2</v>
      </c>
      <c r="O50">
        <f t="shared" ca="1" si="3"/>
        <v>4.9501212808002563E-3</v>
      </c>
      <c r="Q50" s="1">
        <f t="shared" si="4"/>
        <v>19234.891000000003</v>
      </c>
    </row>
    <row r="51" spans="1:17" x14ac:dyDescent="0.2">
      <c r="A51" s="22" t="s">
        <v>59</v>
      </c>
      <c r="B51" s="52" t="s">
        <v>238</v>
      </c>
      <c r="C51" s="23">
        <v>34485.589</v>
      </c>
      <c r="D51" s="2"/>
      <c r="E51">
        <f t="shared" si="0"/>
        <v>2462.4772123862126</v>
      </c>
      <c r="F51">
        <f t="shared" si="1"/>
        <v>2462.5</v>
      </c>
      <c r="G51">
        <f t="shared" si="2"/>
        <v>-6.047499999840511E-2</v>
      </c>
      <c r="I51">
        <f>+G51</f>
        <v>-6.047499999840511E-2</v>
      </c>
      <c r="O51">
        <f t="shared" ca="1" si="3"/>
        <v>5.2981398978770855E-3</v>
      </c>
      <c r="Q51" s="1">
        <f t="shared" si="4"/>
        <v>19467.089</v>
      </c>
    </row>
    <row r="52" spans="1:17" x14ac:dyDescent="0.2">
      <c r="A52" s="22" t="s">
        <v>59</v>
      </c>
      <c r="B52" s="52" t="s">
        <v>238</v>
      </c>
      <c r="C52" s="23">
        <v>34517.527999999998</v>
      </c>
      <c r="D52" s="2"/>
      <c r="E52">
        <f t="shared" si="0"/>
        <v>2474.5121623118675</v>
      </c>
      <c r="F52">
        <f t="shared" si="1"/>
        <v>2474.5</v>
      </c>
      <c r="G52">
        <f t="shared" si="2"/>
        <v>3.2276999998430256E-2</v>
      </c>
      <c r="I52">
        <f>+G52</f>
        <v>3.2276999998430256E-2</v>
      </c>
      <c r="O52">
        <f t="shared" ca="1" si="3"/>
        <v>5.3458681653619083E-3</v>
      </c>
      <c r="Q52" s="1">
        <f t="shared" si="4"/>
        <v>19499.027999999998</v>
      </c>
    </row>
    <row r="53" spans="1:17" x14ac:dyDescent="0.2">
      <c r="A53" s="22" t="s">
        <v>59</v>
      </c>
      <c r="B53" s="52" t="s">
        <v>238</v>
      </c>
      <c r="C53" s="23">
        <v>34578.521999999997</v>
      </c>
      <c r="D53" s="2"/>
      <c r="E53">
        <f t="shared" ref="E53:E78" si="5">+(C53-C$7)/C$8</f>
        <v>2497.4953407384119</v>
      </c>
      <c r="F53">
        <f t="shared" ref="F53:F78" si="6">ROUND(2*E53,0)/2</f>
        <v>2497.5</v>
      </c>
      <c r="G53">
        <f t="shared" ref="G53:G78" si="7">+C53-(C$7+F53*C$8)</f>
        <v>-1.2365000002318993E-2</v>
      </c>
      <c r="I53">
        <f>+G53</f>
        <v>-1.2365000002318993E-2</v>
      </c>
      <c r="O53">
        <f t="shared" ref="O53:O78" ca="1" si="8">+C$11+C$12*$F53</f>
        <v>5.4373473447078182E-3</v>
      </c>
      <c r="Q53" s="1">
        <f t="shared" ref="Q53:Q78" si="9">+C53-15018.5</f>
        <v>19560.021999999997</v>
      </c>
    </row>
    <row r="54" spans="1:17" x14ac:dyDescent="0.2">
      <c r="A54" s="22" t="s">
        <v>59</v>
      </c>
      <c r="B54" s="52" t="s">
        <v>40</v>
      </c>
      <c r="C54" s="23">
        <v>34707.230000000003</v>
      </c>
      <c r="D54" s="2"/>
      <c r="E54">
        <f t="shared" si="5"/>
        <v>2545.9938640181426</v>
      </c>
      <c r="F54">
        <f t="shared" si="6"/>
        <v>2546</v>
      </c>
      <c r="G54">
        <f t="shared" si="7"/>
        <v>-1.6283999997540377E-2</v>
      </c>
      <c r="I54">
        <f>+G54</f>
        <v>-1.6283999997540377E-2</v>
      </c>
      <c r="O54">
        <f t="shared" ca="1" si="8"/>
        <v>5.6302490924589749E-3</v>
      </c>
      <c r="Q54" s="1">
        <f t="shared" si="9"/>
        <v>19688.730000000003</v>
      </c>
    </row>
    <row r="55" spans="1:17" x14ac:dyDescent="0.2">
      <c r="A55" s="22" t="s">
        <v>59</v>
      </c>
      <c r="B55" s="52" t="s">
        <v>238</v>
      </c>
      <c r="C55" s="23">
        <v>35048.33</v>
      </c>
      <c r="D55" s="2"/>
      <c r="E55">
        <f t="shared" si="5"/>
        <v>2674.5239187988495</v>
      </c>
      <c r="F55">
        <f t="shared" si="6"/>
        <v>2674.5</v>
      </c>
      <c r="G55">
        <f t="shared" si="7"/>
        <v>6.3477000003331341E-2</v>
      </c>
      <c r="I55">
        <f>+G55</f>
        <v>6.3477000003331341E-2</v>
      </c>
      <c r="O55">
        <f t="shared" ca="1" si="8"/>
        <v>6.1413392901089481E-3</v>
      </c>
      <c r="Q55" s="1">
        <f t="shared" si="9"/>
        <v>20029.830000000002</v>
      </c>
    </row>
    <row r="56" spans="1:17" x14ac:dyDescent="0.2">
      <c r="A56" s="22" t="s">
        <v>59</v>
      </c>
      <c r="B56" s="52" t="s">
        <v>238</v>
      </c>
      <c r="C56" s="23">
        <v>35369.366999999998</v>
      </c>
      <c r="D56" s="2"/>
      <c r="E56">
        <f t="shared" si="5"/>
        <v>2795.4940249162159</v>
      </c>
      <c r="F56">
        <f t="shared" si="6"/>
        <v>2795.5</v>
      </c>
      <c r="G56">
        <f t="shared" si="7"/>
        <v>-1.5856999998504762E-2</v>
      </c>
      <c r="I56">
        <f>+G56</f>
        <v>-1.5856999998504762E-2</v>
      </c>
      <c r="O56">
        <f t="shared" ca="1" si="8"/>
        <v>6.6225993205809072E-3</v>
      </c>
      <c r="Q56" s="1">
        <f t="shared" si="9"/>
        <v>20350.866999999998</v>
      </c>
    </row>
    <row r="57" spans="1:17" x14ac:dyDescent="0.2">
      <c r="A57" s="22" t="s">
        <v>59</v>
      </c>
      <c r="B57" s="52" t="s">
        <v>40</v>
      </c>
      <c r="C57" s="23">
        <v>35373.343000000001</v>
      </c>
      <c r="D57" s="2"/>
      <c r="E57">
        <f t="shared" si="5"/>
        <v>2796.9922233853113</v>
      </c>
      <c r="F57">
        <f t="shared" si="6"/>
        <v>2797</v>
      </c>
      <c r="G57">
        <f t="shared" si="7"/>
        <v>-2.063800000178162E-2</v>
      </c>
      <c r="I57">
        <f>+G57</f>
        <v>-2.063800000178162E-2</v>
      </c>
      <c r="O57">
        <f t="shared" ca="1" si="8"/>
        <v>6.62856535401651E-3</v>
      </c>
      <c r="Q57" s="1">
        <f t="shared" si="9"/>
        <v>20354.843000000001</v>
      </c>
    </row>
    <row r="58" spans="1:17" x14ac:dyDescent="0.2">
      <c r="A58" s="22" t="s">
        <v>59</v>
      </c>
      <c r="B58" s="52" t="s">
        <v>40</v>
      </c>
      <c r="C58" s="23">
        <v>35389.315999999999</v>
      </c>
      <c r="D58" s="2"/>
      <c r="E58">
        <f t="shared" si="5"/>
        <v>2803.0110171848187</v>
      </c>
      <c r="F58">
        <f t="shared" si="6"/>
        <v>2803</v>
      </c>
      <c r="G58">
        <f t="shared" si="7"/>
        <v>2.9237999995530117E-2</v>
      </c>
      <c r="I58">
        <f>+G58</f>
        <v>2.9237999995530117E-2</v>
      </c>
      <c r="O58">
        <f t="shared" ca="1" si="8"/>
        <v>6.6524294877589214E-3</v>
      </c>
      <c r="Q58" s="1">
        <f t="shared" si="9"/>
        <v>20370.815999999999</v>
      </c>
    </row>
    <row r="59" spans="1:17" x14ac:dyDescent="0.2">
      <c r="A59" s="22" t="s">
        <v>59</v>
      </c>
      <c r="B59" s="52" t="s">
        <v>40</v>
      </c>
      <c r="C59" s="23">
        <v>35389.33</v>
      </c>
      <c r="D59" s="2"/>
      <c r="E59">
        <f t="shared" si="5"/>
        <v>2803.0162925315417</v>
      </c>
      <c r="F59">
        <f t="shared" si="6"/>
        <v>2803</v>
      </c>
      <c r="G59">
        <f t="shared" si="7"/>
        <v>4.3237999998382293E-2</v>
      </c>
      <c r="I59">
        <f>+G59</f>
        <v>4.3237999998382293E-2</v>
      </c>
      <c r="O59">
        <f t="shared" ca="1" si="8"/>
        <v>6.6524294877589214E-3</v>
      </c>
      <c r="Q59" s="1">
        <f t="shared" si="9"/>
        <v>20370.830000000002</v>
      </c>
    </row>
    <row r="60" spans="1:17" x14ac:dyDescent="0.2">
      <c r="A60" s="22" t="s">
        <v>59</v>
      </c>
      <c r="B60" s="52" t="s">
        <v>40</v>
      </c>
      <c r="C60" s="23">
        <v>35609.550000000003</v>
      </c>
      <c r="D60" s="2"/>
      <c r="E60">
        <f t="shared" si="5"/>
        <v>2885.997496471171</v>
      </c>
      <c r="F60">
        <f t="shared" si="6"/>
        <v>2886</v>
      </c>
      <c r="G60">
        <f t="shared" si="7"/>
        <v>-6.6439999936847016E-3</v>
      </c>
      <c r="I60">
        <f>+G60</f>
        <v>-6.6439999936847016E-3</v>
      </c>
      <c r="O60">
        <f t="shared" ca="1" si="8"/>
        <v>6.982550004528942E-3</v>
      </c>
      <c r="Q60" s="1">
        <f t="shared" si="9"/>
        <v>20591.050000000003</v>
      </c>
    </row>
    <row r="61" spans="1:17" x14ac:dyDescent="0.2">
      <c r="A61" s="22" t="s">
        <v>59</v>
      </c>
      <c r="B61" s="52" t="s">
        <v>40</v>
      </c>
      <c r="C61" s="23">
        <v>35694.49</v>
      </c>
      <c r="D61" s="2"/>
      <c r="E61">
        <f t="shared" si="5"/>
        <v>2918.0037786554944</v>
      </c>
      <c r="F61">
        <f t="shared" si="6"/>
        <v>2918</v>
      </c>
      <c r="G61">
        <f t="shared" si="7"/>
        <v>1.0027999996964354E-2</v>
      </c>
      <c r="I61">
        <f>+G61</f>
        <v>1.0027999996964354E-2</v>
      </c>
      <c r="O61">
        <f t="shared" ca="1" si="8"/>
        <v>7.109825384488469E-3</v>
      </c>
      <c r="Q61" s="1">
        <f t="shared" si="9"/>
        <v>20675.989999999998</v>
      </c>
    </row>
    <row r="62" spans="1:17" x14ac:dyDescent="0.2">
      <c r="A62" s="22" t="s">
        <v>59</v>
      </c>
      <c r="B62" s="52" t="s">
        <v>40</v>
      </c>
      <c r="C62" s="23">
        <v>35694.525999999998</v>
      </c>
      <c r="D62" s="2"/>
      <c r="E62">
        <f t="shared" si="5"/>
        <v>2918.0173438327802</v>
      </c>
      <c r="F62">
        <f t="shared" si="6"/>
        <v>2918</v>
      </c>
      <c r="G62">
        <f t="shared" si="7"/>
        <v>4.6027999997022562E-2</v>
      </c>
      <c r="I62">
        <f>+G62</f>
        <v>4.6027999997022562E-2</v>
      </c>
      <c r="O62">
        <f t="shared" ca="1" si="8"/>
        <v>7.109825384488469E-3</v>
      </c>
      <c r="Q62" s="1">
        <f t="shared" si="9"/>
        <v>20676.025999999998</v>
      </c>
    </row>
    <row r="63" spans="1:17" x14ac:dyDescent="0.2">
      <c r="A63" s="22" t="s">
        <v>59</v>
      </c>
      <c r="B63" s="52" t="s">
        <v>40</v>
      </c>
      <c r="C63" s="23">
        <v>35718.374000000003</v>
      </c>
      <c r="D63" s="2"/>
      <c r="E63">
        <f t="shared" si="5"/>
        <v>2927.0035201635069</v>
      </c>
      <c r="F63">
        <f t="shared" si="6"/>
        <v>2927</v>
      </c>
      <c r="G63">
        <f t="shared" si="7"/>
        <v>9.3420000048354268E-3</v>
      </c>
      <c r="I63">
        <f>+G63</f>
        <v>9.3420000048354268E-3</v>
      </c>
      <c r="O63">
        <f t="shared" ca="1" si="8"/>
        <v>7.1456215851020861E-3</v>
      </c>
      <c r="Q63" s="1">
        <f t="shared" si="9"/>
        <v>20699.874000000003</v>
      </c>
    </row>
    <row r="64" spans="1:17" x14ac:dyDescent="0.2">
      <c r="A64" s="22" t="s">
        <v>59</v>
      </c>
      <c r="B64" s="52" t="s">
        <v>40</v>
      </c>
      <c r="C64" s="23">
        <v>36461.402999999998</v>
      </c>
      <c r="D64" s="2"/>
      <c r="E64">
        <f t="shared" si="5"/>
        <v>3206.9846344222397</v>
      </c>
      <c r="F64">
        <f t="shared" si="6"/>
        <v>3207</v>
      </c>
      <c r="G64">
        <f t="shared" si="7"/>
        <v>-4.0778000002319459E-2</v>
      </c>
      <c r="I64">
        <f>+G64</f>
        <v>-4.0778000002319459E-2</v>
      </c>
      <c r="O64">
        <f t="shared" ca="1" si="8"/>
        <v>8.2592811597479408E-3</v>
      </c>
      <c r="Q64" s="1">
        <f t="shared" si="9"/>
        <v>21442.902999999998</v>
      </c>
    </row>
    <row r="65" spans="1:32" x14ac:dyDescent="0.2">
      <c r="A65" s="22" t="s">
        <v>182</v>
      </c>
      <c r="B65" s="52" t="s">
        <v>238</v>
      </c>
      <c r="C65" s="23">
        <v>36842.281000000003</v>
      </c>
      <c r="D65" s="2"/>
      <c r="E65">
        <f t="shared" si="5"/>
        <v>3350.5034564825355</v>
      </c>
      <c r="F65">
        <f t="shared" si="6"/>
        <v>3350.5</v>
      </c>
      <c r="G65">
        <f t="shared" si="7"/>
        <v>9.173000005830545E-3</v>
      </c>
      <c r="I65">
        <f>+G65</f>
        <v>9.173000005830545E-3</v>
      </c>
      <c r="O65">
        <f t="shared" ca="1" si="8"/>
        <v>8.8300316917539427E-3</v>
      </c>
      <c r="Q65" s="1">
        <f t="shared" si="9"/>
        <v>21823.781000000003</v>
      </c>
    </row>
    <row r="66" spans="1:32" x14ac:dyDescent="0.2">
      <c r="A66" s="22" t="s">
        <v>182</v>
      </c>
      <c r="B66" s="52" t="s">
        <v>40</v>
      </c>
      <c r="C66" s="23">
        <v>36899.339</v>
      </c>
      <c r="D66" s="2"/>
      <c r="E66">
        <f t="shared" si="5"/>
        <v>3372.0035088591912</v>
      </c>
      <c r="F66">
        <f t="shared" si="6"/>
        <v>3372</v>
      </c>
      <c r="G66">
        <f t="shared" si="7"/>
        <v>9.3120000019553117E-3</v>
      </c>
      <c r="I66">
        <f>+G66</f>
        <v>9.3120000019553117E-3</v>
      </c>
      <c r="O66">
        <f t="shared" ca="1" si="8"/>
        <v>8.9155448376642479E-3</v>
      </c>
      <c r="Q66" s="1">
        <f t="shared" si="9"/>
        <v>21880.839</v>
      </c>
    </row>
    <row r="67" spans="1:32" x14ac:dyDescent="0.2">
      <c r="A67" s="22" t="s">
        <v>182</v>
      </c>
      <c r="B67" s="52" t="s">
        <v>40</v>
      </c>
      <c r="C67" s="23">
        <v>38255.474999999999</v>
      </c>
      <c r="D67" s="2"/>
      <c r="E67">
        <f t="shared" si="5"/>
        <v>3883.0097661740242</v>
      </c>
      <c r="F67">
        <f t="shared" si="6"/>
        <v>3883</v>
      </c>
      <c r="G67">
        <f t="shared" si="7"/>
        <v>2.5917999999364838E-2</v>
      </c>
      <c r="I67">
        <f>+G67</f>
        <v>2.5917999999364838E-2</v>
      </c>
      <c r="O67">
        <f t="shared" ca="1" si="8"/>
        <v>1.0947973561392935E-2</v>
      </c>
      <c r="Q67" s="1">
        <f t="shared" si="9"/>
        <v>23236.974999999999</v>
      </c>
    </row>
    <row r="68" spans="1:32" x14ac:dyDescent="0.2">
      <c r="A68" s="22" t="s">
        <v>182</v>
      </c>
      <c r="B68" s="52" t="s">
        <v>40</v>
      </c>
      <c r="C68" s="23">
        <v>38372.245000000003</v>
      </c>
      <c r="D68" s="2"/>
      <c r="E68">
        <f t="shared" si="5"/>
        <v>3927.0099259416693</v>
      </c>
      <c r="F68">
        <f t="shared" si="6"/>
        <v>3927</v>
      </c>
      <c r="G68">
        <f t="shared" si="7"/>
        <v>2.6342000004660804E-2</v>
      </c>
      <c r="I68">
        <f>+G68</f>
        <v>2.6342000004660804E-2</v>
      </c>
      <c r="O68">
        <f t="shared" ca="1" si="8"/>
        <v>1.1122977208837283E-2</v>
      </c>
      <c r="Q68" s="1">
        <f t="shared" si="9"/>
        <v>23353.745000000003</v>
      </c>
    </row>
    <row r="69" spans="1:32" x14ac:dyDescent="0.2">
      <c r="A69" s="22" t="s">
        <v>182</v>
      </c>
      <c r="B69" s="52" t="s">
        <v>238</v>
      </c>
      <c r="C69" s="23">
        <v>39026.411</v>
      </c>
      <c r="D69" s="2"/>
      <c r="E69">
        <f t="shared" si="5"/>
        <v>4173.5065305024318</v>
      </c>
      <c r="F69">
        <f t="shared" si="6"/>
        <v>4173.5</v>
      </c>
      <c r="G69">
        <f t="shared" si="7"/>
        <v>1.7331000002741348E-2</v>
      </c>
      <c r="I69">
        <f>+G69</f>
        <v>1.7331000002741348E-2</v>
      </c>
      <c r="O69">
        <f t="shared" ca="1" si="8"/>
        <v>1.210339537008801E-2</v>
      </c>
      <c r="Q69" s="1">
        <f t="shared" si="9"/>
        <v>24007.911</v>
      </c>
    </row>
    <row r="70" spans="1:32" x14ac:dyDescent="0.2">
      <c r="A70" s="22" t="s">
        <v>182</v>
      </c>
      <c r="B70" s="52" t="s">
        <v>238</v>
      </c>
      <c r="C70" s="23">
        <v>40483.383999999998</v>
      </c>
      <c r="D70" s="2"/>
      <c r="E70">
        <f t="shared" si="5"/>
        <v>4722.5092262046064</v>
      </c>
      <c r="F70">
        <f t="shared" si="6"/>
        <v>4722.5</v>
      </c>
      <c r="G70">
        <f t="shared" si="7"/>
        <v>2.4484999994456302E-2</v>
      </c>
      <c r="I70">
        <f>+G70</f>
        <v>2.4484999994456302E-2</v>
      </c>
      <c r="O70">
        <f t="shared" ca="1" si="8"/>
        <v>1.4286963607518634E-2</v>
      </c>
      <c r="Q70" s="1">
        <f t="shared" si="9"/>
        <v>25464.883999999998</v>
      </c>
    </row>
    <row r="71" spans="1:32" x14ac:dyDescent="0.2">
      <c r="A71" t="s">
        <v>29</v>
      </c>
      <c r="B71" s="4"/>
      <c r="C71" s="5">
        <v>51020.52</v>
      </c>
      <c r="D71" s="5">
        <v>0.02</v>
      </c>
      <c r="E71">
        <f t="shared" si="5"/>
        <v>8693.0125018181097</v>
      </c>
      <c r="F71">
        <f t="shared" si="6"/>
        <v>8693</v>
      </c>
      <c r="G71">
        <f t="shared" si="7"/>
        <v>3.3177999997860752E-2</v>
      </c>
      <c r="I71">
        <f>+G71</f>
        <v>3.3177999997860752E-2</v>
      </c>
      <c r="O71">
        <f t="shared" ca="1" si="8"/>
        <v>3.0079054111559242E-2</v>
      </c>
      <c r="Q71" s="1">
        <f t="shared" si="9"/>
        <v>36002.019999999997</v>
      </c>
      <c r="AB71">
        <v>7</v>
      </c>
      <c r="AD71" t="s">
        <v>28</v>
      </c>
      <c r="AF71" t="s">
        <v>30</v>
      </c>
    </row>
    <row r="72" spans="1:32" x14ac:dyDescent="0.2">
      <c r="A72" s="6" t="s">
        <v>39</v>
      </c>
      <c r="B72" s="7" t="s">
        <v>40</v>
      </c>
      <c r="C72" s="5">
        <v>53934.451200000003</v>
      </c>
      <c r="D72" s="2">
        <v>2.0999999999999999E-3</v>
      </c>
      <c r="E72">
        <f t="shared" si="5"/>
        <v>9791.0123164273555</v>
      </c>
      <c r="F72">
        <f t="shared" si="6"/>
        <v>9791</v>
      </c>
      <c r="G72">
        <f t="shared" si="7"/>
        <v>3.2686000005924143E-2</v>
      </c>
      <c r="J72">
        <f>+G72</f>
        <v>3.2686000005924143E-2</v>
      </c>
      <c r="O72">
        <f t="shared" ca="1" si="8"/>
        <v>3.444619058642049E-2</v>
      </c>
      <c r="Q72" s="1">
        <f t="shared" si="9"/>
        <v>38915.951200000003</v>
      </c>
    </row>
    <row r="73" spans="1:32" x14ac:dyDescent="0.2">
      <c r="A73" s="6" t="s">
        <v>39</v>
      </c>
      <c r="B73" s="7" t="s">
        <v>40</v>
      </c>
      <c r="C73" s="5">
        <v>53934.451399999998</v>
      </c>
      <c r="D73" s="2">
        <v>2.9999999999999997E-4</v>
      </c>
      <c r="E73">
        <f t="shared" si="5"/>
        <v>9791.0123917894507</v>
      </c>
      <c r="F73">
        <f t="shared" si="6"/>
        <v>9791</v>
      </c>
      <c r="G73">
        <f t="shared" si="7"/>
        <v>3.2886000000871718E-2</v>
      </c>
      <c r="J73">
        <f>+G73</f>
        <v>3.2886000000871718E-2</v>
      </c>
      <c r="O73">
        <f t="shared" ca="1" si="8"/>
        <v>3.444619058642049E-2</v>
      </c>
      <c r="Q73" s="1">
        <f t="shared" si="9"/>
        <v>38915.951399999998</v>
      </c>
    </row>
    <row r="74" spans="1:32" x14ac:dyDescent="0.2">
      <c r="A74" s="8" t="s">
        <v>41</v>
      </c>
      <c r="B74" s="4" t="s">
        <v>40</v>
      </c>
      <c r="C74" s="5">
        <v>53934.453999999998</v>
      </c>
      <c r="D74" s="2">
        <v>5.9999999999999995E-4</v>
      </c>
      <c r="E74">
        <f t="shared" si="5"/>
        <v>9791.0133714966978</v>
      </c>
      <c r="F74">
        <f t="shared" si="6"/>
        <v>9791</v>
      </c>
      <c r="G74">
        <f t="shared" si="7"/>
        <v>3.5486000000673812E-2</v>
      </c>
      <c r="J74">
        <f>+G74</f>
        <v>3.5486000000673812E-2</v>
      </c>
      <c r="O74">
        <f t="shared" ca="1" si="8"/>
        <v>3.444619058642049E-2</v>
      </c>
      <c r="Q74" s="1">
        <f t="shared" si="9"/>
        <v>38915.953999999998</v>
      </c>
    </row>
    <row r="75" spans="1:32" x14ac:dyDescent="0.2">
      <c r="A75" s="6" t="s">
        <v>39</v>
      </c>
      <c r="B75" s="7" t="s">
        <v>40</v>
      </c>
      <c r="C75" s="5">
        <v>54023.355799999998</v>
      </c>
      <c r="D75" s="2">
        <v>1.1999999999999999E-3</v>
      </c>
      <c r="E75">
        <f t="shared" si="5"/>
        <v>9824.5125014412988</v>
      </c>
      <c r="F75">
        <f t="shared" si="6"/>
        <v>9824.5</v>
      </c>
      <c r="G75">
        <f t="shared" si="7"/>
        <v>3.3176999997522216E-2</v>
      </c>
      <c r="J75">
        <f>+G75</f>
        <v>3.3176999997522216E-2</v>
      </c>
      <c r="O75">
        <f t="shared" ca="1" si="8"/>
        <v>3.457943199981562E-2</v>
      </c>
      <c r="Q75" s="1">
        <f t="shared" si="9"/>
        <v>39004.855799999998</v>
      </c>
    </row>
    <row r="76" spans="1:32" x14ac:dyDescent="0.2">
      <c r="A76" s="22" t="s">
        <v>228</v>
      </c>
      <c r="B76" s="52" t="s">
        <v>238</v>
      </c>
      <c r="C76" s="23">
        <v>55042.438399999999</v>
      </c>
      <c r="D76" s="2"/>
      <c r="E76">
        <f t="shared" si="5"/>
        <v>10208.51350526442</v>
      </c>
      <c r="F76">
        <f t="shared" si="6"/>
        <v>10208.5</v>
      </c>
      <c r="G76">
        <f t="shared" si="7"/>
        <v>3.5841000004438683E-2</v>
      </c>
      <c r="J76">
        <f>+G76</f>
        <v>3.5841000004438683E-2</v>
      </c>
      <c r="O76">
        <f t="shared" ca="1" si="8"/>
        <v>3.610673655932993E-2</v>
      </c>
      <c r="Q76" s="1">
        <f t="shared" si="9"/>
        <v>40023.938399999999</v>
      </c>
    </row>
    <row r="77" spans="1:32" x14ac:dyDescent="0.2">
      <c r="A77" s="22" t="s">
        <v>233</v>
      </c>
      <c r="B77" s="52" t="s">
        <v>40</v>
      </c>
      <c r="C77" s="23">
        <v>55797.461600000002</v>
      </c>
      <c r="D77" s="2"/>
      <c r="E77">
        <f t="shared" si="5"/>
        <v>10493.014159784225</v>
      </c>
      <c r="F77">
        <f t="shared" si="6"/>
        <v>10493</v>
      </c>
      <c r="G77">
        <f t="shared" si="7"/>
        <v>3.7578000003122725E-2</v>
      </c>
      <c r="J77">
        <f>+G77</f>
        <v>3.7578000003122725E-2</v>
      </c>
      <c r="O77">
        <f t="shared" ca="1" si="8"/>
        <v>3.7238294234282598E-2</v>
      </c>
      <c r="Q77" s="1">
        <f t="shared" si="9"/>
        <v>40778.961600000002</v>
      </c>
    </row>
    <row r="78" spans="1:32" x14ac:dyDescent="0.2">
      <c r="A78" s="22" t="s">
        <v>233</v>
      </c>
      <c r="B78" s="52" t="s">
        <v>40</v>
      </c>
      <c r="C78" s="23">
        <v>55805.424099999997</v>
      </c>
      <c r="D78" s="2"/>
      <c r="E78">
        <f t="shared" si="5"/>
        <v>10496.014513232452</v>
      </c>
      <c r="F78">
        <f t="shared" si="6"/>
        <v>10496</v>
      </c>
      <c r="G78">
        <f t="shared" si="7"/>
        <v>3.8515999993251171E-2</v>
      </c>
      <c r="J78">
        <f>+G78</f>
        <v>3.8515999993251171E-2</v>
      </c>
      <c r="O78">
        <f t="shared" ca="1" si="8"/>
        <v>3.7250226301153801E-2</v>
      </c>
      <c r="Q78" s="1">
        <f t="shared" si="9"/>
        <v>40786.924099999997</v>
      </c>
    </row>
    <row r="79" spans="1:32" x14ac:dyDescent="0.2">
      <c r="B79" s="4"/>
      <c r="C79" s="2"/>
      <c r="D79" s="2"/>
    </row>
    <row r="80" spans="1:32" x14ac:dyDescent="0.2">
      <c r="B80" s="4"/>
      <c r="C80" s="2"/>
      <c r="D80" s="2"/>
    </row>
    <row r="81" spans="2:4" x14ac:dyDescent="0.2">
      <c r="B81" s="4"/>
      <c r="C81" s="2"/>
      <c r="D81" s="2"/>
    </row>
    <row r="82" spans="2:4" x14ac:dyDescent="0.2">
      <c r="B82" s="2"/>
      <c r="C82" s="2"/>
      <c r="D82" s="2"/>
    </row>
    <row r="83" spans="2:4" x14ac:dyDescent="0.2">
      <c r="B83" s="2"/>
      <c r="C83" s="2"/>
      <c r="D83" s="2"/>
    </row>
    <row r="84" spans="2:4" x14ac:dyDescent="0.2">
      <c r="B84" s="2"/>
      <c r="C84" s="2"/>
      <c r="D84" s="2"/>
    </row>
    <row r="85" spans="2:4" x14ac:dyDescent="0.2">
      <c r="B85" s="2"/>
      <c r="C85" s="2"/>
      <c r="D85" s="2"/>
    </row>
    <row r="86" spans="2:4" x14ac:dyDescent="0.2">
      <c r="B86" s="2"/>
      <c r="C86" s="2"/>
      <c r="D86" s="2"/>
    </row>
    <row r="87" spans="2:4" x14ac:dyDescent="0.2">
      <c r="B87" s="2"/>
      <c r="C87" s="2"/>
      <c r="D87" s="2"/>
    </row>
    <row r="88" spans="2:4" x14ac:dyDescent="0.2">
      <c r="B88" s="2"/>
      <c r="C88" s="2"/>
      <c r="D88" s="2"/>
    </row>
    <row r="89" spans="2:4" x14ac:dyDescent="0.2">
      <c r="B89" s="2"/>
      <c r="C89" s="2"/>
      <c r="D89" s="2"/>
    </row>
    <row r="90" spans="2:4" x14ac:dyDescent="0.2">
      <c r="B90" s="2"/>
      <c r="C90" s="2"/>
      <c r="D90" s="2"/>
    </row>
    <row r="91" spans="2:4" x14ac:dyDescent="0.2">
      <c r="B91" s="2"/>
      <c r="C91" s="2"/>
      <c r="D91" s="2"/>
    </row>
    <row r="92" spans="2:4" x14ac:dyDescent="0.2">
      <c r="B92" s="2"/>
      <c r="C92" s="2"/>
      <c r="D92" s="2"/>
    </row>
    <row r="93" spans="2:4" x14ac:dyDescent="0.2">
      <c r="C93" s="2"/>
      <c r="D93" s="2"/>
    </row>
    <row r="94" spans="2:4" x14ac:dyDescent="0.2">
      <c r="C94" s="2"/>
      <c r="D94" s="2"/>
    </row>
    <row r="95" spans="2:4" x14ac:dyDescent="0.2">
      <c r="C95" s="2"/>
      <c r="D95" s="2"/>
    </row>
    <row r="96" spans="2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6"/>
  <sheetViews>
    <sheetView topLeftCell="A23" workbookViewId="0">
      <selection activeCell="A16" sqref="A16:C67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21" t="s">
        <v>53</v>
      </c>
      <c r="I1" s="20" t="s">
        <v>52</v>
      </c>
      <c r="J1" s="19" t="s">
        <v>51</v>
      </c>
    </row>
    <row r="2" spans="1:16" x14ac:dyDescent="0.2">
      <c r="I2" s="17" t="s">
        <v>50</v>
      </c>
      <c r="J2" s="16" t="s">
        <v>49</v>
      </c>
    </row>
    <row r="3" spans="1:16" x14ac:dyDescent="0.2">
      <c r="A3" s="18" t="s">
        <v>48</v>
      </c>
      <c r="I3" s="17" t="s">
        <v>47</v>
      </c>
      <c r="J3" s="16" t="s">
        <v>45</v>
      </c>
    </row>
    <row r="4" spans="1:16" x14ac:dyDescent="0.2">
      <c r="I4" s="17" t="s">
        <v>46</v>
      </c>
      <c r="J4" s="16" t="s">
        <v>45</v>
      </c>
    </row>
    <row r="5" spans="1:16" ht="13.5" thickBot="1" x14ac:dyDescent="0.25">
      <c r="I5" s="15" t="s">
        <v>42</v>
      </c>
      <c r="J5" s="14" t="s">
        <v>44</v>
      </c>
    </row>
    <row r="10" spans="1:16" ht="13.5" thickBot="1" x14ac:dyDescent="0.25"/>
    <row r="11" spans="1:16" ht="13.5" thickBot="1" x14ac:dyDescent="0.25">
      <c r="A11" s="2" t="str">
        <f t="shared" ref="A11:A42" si="0">P11</f>
        <v> BBS 118 </v>
      </c>
      <c r="B11" s="4" t="str">
        <f t="shared" ref="B11:B42" si="1">IF(H11=INT(H11),"I","II")</f>
        <v>I</v>
      </c>
      <c r="C11" s="2">
        <f t="shared" ref="C11:C42" si="2">1*G11</f>
        <v>51020.52</v>
      </c>
      <c r="D11" s="3" t="str">
        <f t="shared" ref="D11:D42" si="3">VLOOKUP(F11,I$1:J$5,2,FALSE)</f>
        <v>vis</v>
      </c>
      <c r="E11" s="9">
        <f>VLOOKUP(C11,Active!C$21:E$973,3,FALSE)</f>
        <v>8693.0125018181097</v>
      </c>
      <c r="F11" s="4" t="s">
        <v>42</v>
      </c>
      <c r="G11" s="3" t="str">
        <f t="shared" ref="G11:G42" si="4">MID(I11,3,LEN(I11)-3)</f>
        <v>51020.52</v>
      </c>
      <c r="H11" s="2">
        <f t="shared" ref="H11:H42" si="5">1*K11</f>
        <v>8693</v>
      </c>
      <c r="I11" s="13" t="s">
        <v>195</v>
      </c>
      <c r="J11" s="12" t="s">
        <v>196</v>
      </c>
      <c r="K11" s="13">
        <v>8693</v>
      </c>
      <c r="L11" s="13" t="s">
        <v>197</v>
      </c>
      <c r="M11" s="12" t="s">
        <v>198</v>
      </c>
      <c r="N11" s="12" t="s">
        <v>199</v>
      </c>
      <c r="O11" s="11" t="s">
        <v>200</v>
      </c>
      <c r="P11" s="11" t="s">
        <v>201</v>
      </c>
    </row>
    <row r="12" spans="1:16" ht="13.5" thickBot="1" x14ac:dyDescent="0.25">
      <c r="A12" s="2" t="str">
        <f t="shared" si="0"/>
        <v>BAVM 183 </v>
      </c>
      <c r="B12" s="4" t="str">
        <f t="shared" si="1"/>
        <v>I</v>
      </c>
      <c r="C12" s="2">
        <f t="shared" si="2"/>
        <v>53934.451200000003</v>
      </c>
      <c r="D12" s="3" t="str">
        <f t="shared" si="3"/>
        <v>vis</v>
      </c>
      <c r="E12" s="9">
        <f>VLOOKUP(C12,Active!C$21:E$973,3,FALSE)</f>
        <v>9791.0123164273555</v>
      </c>
      <c r="F12" s="4" t="s">
        <v>42</v>
      </c>
      <c r="G12" s="3" t="str">
        <f t="shared" si="4"/>
        <v>53934.4512</v>
      </c>
      <c r="H12" s="2">
        <f t="shared" si="5"/>
        <v>9791</v>
      </c>
      <c r="I12" s="13" t="s">
        <v>202</v>
      </c>
      <c r="J12" s="12" t="s">
        <v>203</v>
      </c>
      <c r="K12" s="13">
        <v>9791</v>
      </c>
      <c r="L12" s="13" t="s">
        <v>204</v>
      </c>
      <c r="M12" s="12" t="s">
        <v>205</v>
      </c>
      <c r="N12" s="12" t="s">
        <v>206</v>
      </c>
      <c r="O12" s="11" t="s">
        <v>207</v>
      </c>
      <c r="P12" s="10" t="s">
        <v>208</v>
      </c>
    </row>
    <row r="13" spans="1:16" ht="13.5" thickBot="1" x14ac:dyDescent="0.25">
      <c r="A13" s="2" t="str">
        <f t="shared" si="0"/>
        <v>BAVM 183 </v>
      </c>
      <c r="B13" s="4" t="str">
        <f t="shared" si="1"/>
        <v>I</v>
      </c>
      <c r="C13" s="2">
        <f t="shared" si="2"/>
        <v>53934.451399999998</v>
      </c>
      <c r="D13" s="3" t="str">
        <f t="shared" si="3"/>
        <v>vis</v>
      </c>
      <c r="E13" s="9">
        <f>VLOOKUP(C13,Active!C$21:E$973,3,FALSE)</f>
        <v>9791.0123917894507</v>
      </c>
      <c r="F13" s="4" t="s">
        <v>42</v>
      </c>
      <c r="G13" s="3" t="str">
        <f t="shared" si="4"/>
        <v>53934.4514</v>
      </c>
      <c r="H13" s="2">
        <f t="shared" si="5"/>
        <v>9791</v>
      </c>
      <c r="I13" s="13" t="s">
        <v>209</v>
      </c>
      <c r="J13" s="12" t="s">
        <v>210</v>
      </c>
      <c r="K13" s="13" t="s">
        <v>211</v>
      </c>
      <c r="L13" s="13" t="s">
        <v>212</v>
      </c>
      <c r="M13" s="12" t="s">
        <v>205</v>
      </c>
      <c r="N13" s="12" t="s">
        <v>213</v>
      </c>
      <c r="O13" s="11" t="s">
        <v>214</v>
      </c>
      <c r="P13" s="10" t="s">
        <v>208</v>
      </c>
    </row>
    <row r="14" spans="1:16" ht="26.25" thickBot="1" x14ac:dyDescent="0.25">
      <c r="A14" s="2" t="str">
        <f t="shared" si="0"/>
        <v> BBS 133 (=IBVS 5781) </v>
      </c>
      <c r="B14" s="4" t="str">
        <f t="shared" si="1"/>
        <v>I</v>
      </c>
      <c r="C14" s="2">
        <f t="shared" si="2"/>
        <v>53934.453999999998</v>
      </c>
      <c r="D14" s="3" t="str">
        <f t="shared" si="3"/>
        <v>vis</v>
      </c>
      <c r="E14" s="9">
        <f>VLOOKUP(C14,Active!C$21:E$973,3,FALSE)</f>
        <v>9791.0133714966978</v>
      </c>
      <c r="F14" s="4" t="s">
        <v>42</v>
      </c>
      <c r="G14" s="3" t="str">
        <f t="shared" si="4"/>
        <v>53934.454</v>
      </c>
      <c r="H14" s="2">
        <f t="shared" si="5"/>
        <v>9791</v>
      </c>
      <c r="I14" s="13" t="s">
        <v>215</v>
      </c>
      <c r="J14" s="12" t="s">
        <v>216</v>
      </c>
      <c r="K14" s="13" t="s">
        <v>211</v>
      </c>
      <c r="L14" s="13" t="s">
        <v>68</v>
      </c>
      <c r="M14" s="12" t="s">
        <v>205</v>
      </c>
      <c r="N14" s="12" t="s">
        <v>42</v>
      </c>
      <c r="O14" s="11" t="s">
        <v>217</v>
      </c>
      <c r="P14" s="11" t="s">
        <v>218</v>
      </c>
    </row>
    <row r="15" spans="1:16" ht="13.5" thickBot="1" x14ac:dyDescent="0.25">
      <c r="A15" s="2" t="str">
        <f t="shared" si="0"/>
        <v>BAVM 183 </v>
      </c>
      <c r="B15" s="4" t="str">
        <f t="shared" si="1"/>
        <v>II</v>
      </c>
      <c r="C15" s="2">
        <f t="shared" si="2"/>
        <v>54023.355799999998</v>
      </c>
      <c r="D15" s="3" t="str">
        <f t="shared" si="3"/>
        <v>vis</v>
      </c>
      <c r="E15" s="9">
        <f>VLOOKUP(C15,Active!C$21:E$973,3,FALSE)</f>
        <v>9824.5125014412988</v>
      </c>
      <c r="F15" s="4" t="s">
        <v>42</v>
      </c>
      <c r="G15" s="3" t="str">
        <f t="shared" si="4"/>
        <v>54023.3558</v>
      </c>
      <c r="H15" s="2">
        <f t="shared" si="5"/>
        <v>9824.5</v>
      </c>
      <c r="I15" s="13" t="s">
        <v>219</v>
      </c>
      <c r="J15" s="12" t="s">
        <v>220</v>
      </c>
      <c r="K15" s="13" t="s">
        <v>221</v>
      </c>
      <c r="L15" s="13" t="s">
        <v>222</v>
      </c>
      <c r="M15" s="12" t="s">
        <v>205</v>
      </c>
      <c r="N15" s="12" t="s">
        <v>206</v>
      </c>
      <c r="O15" s="11" t="s">
        <v>207</v>
      </c>
      <c r="P15" s="10" t="s">
        <v>208</v>
      </c>
    </row>
    <row r="16" spans="1:16" ht="13.5" thickBot="1" x14ac:dyDescent="0.25">
      <c r="A16" s="2" t="str">
        <f t="shared" si="0"/>
        <v> VSS 4.466 </v>
      </c>
      <c r="B16" s="4" t="str">
        <f t="shared" si="1"/>
        <v>II</v>
      </c>
      <c r="C16" s="2">
        <f t="shared" si="2"/>
        <v>27710.317999999999</v>
      </c>
      <c r="D16" s="3" t="str">
        <f t="shared" si="3"/>
        <v>vis</v>
      </c>
      <c r="E16" s="9">
        <f>VLOOKUP(C16,Active!C$21:E$973,3,FALSE)</f>
        <v>-90.515906300798903</v>
      </c>
      <c r="F16" s="4" t="s">
        <v>42</v>
      </c>
      <c r="G16" s="3" t="str">
        <f t="shared" si="4"/>
        <v>27710.318</v>
      </c>
      <c r="H16" s="2">
        <f t="shared" si="5"/>
        <v>-90.5</v>
      </c>
      <c r="I16" s="13" t="s">
        <v>54</v>
      </c>
      <c r="J16" s="12" t="s">
        <v>55</v>
      </c>
      <c r="K16" s="13">
        <v>-90.5</v>
      </c>
      <c r="L16" s="13" t="s">
        <v>56</v>
      </c>
      <c r="M16" s="12" t="s">
        <v>57</v>
      </c>
      <c r="N16" s="12"/>
      <c r="O16" s="11" t="s">
        <v>58</v>
      </c>
      <c r="P16" s="11" t="s">
        <v>59</v>
      </c>
    </row>
    <row r="17" spans="1:16" ht="13.5" thickBot="1" x14ac:dyDescent="0.25">
      <c r="A17" s="2" t="str">
        <f t="shared" si="0"/>
        <v> VSS 4.466 </v>
      </c>
      <c r="B17" s="4" t="str">
        <f t="shared" si="1"/>
        <v>I</v>
      </c>
      <c r="C17" s="2">
        <f t="shared" si="2"/>
        <v>27950.522000000001</v>
      </c>
      <c r="D17" s="3" t="str">
        <f t="shared" si="3"/>
        <v>vis</v>
      </c>
      <c r="E17" s="9">
        <f>VLOOKUP(C17,Active!C$21:E$973,3,FALSE)</f>
        <v>-4.521725761404638E-3</v>
      </c>
      <c r="F17" s="4" t="s">
        <v>42</v>
      </c>
      <c r="G17" s="3" t="str">
        <f t="shared" si="4"/>
        <v>27950.522</v>
      </c>
      <c r="H17" s="2">
        <f t="shared" si="5"/>
        <v>0</v>
      </c>
      <c r="I17" s="13" t="s">
        <v>60</v>
      </c>
      <c r="J17" s="12" t="s">
        <v>61</v>
      </c>
      <c r="K17" s="13">
        <v>0</v>
      </c>
      <c r="L17" s="13" t="s">
        <v>62</v>
      </c>
      <c r="M17" s="12" t="s">
        <v>57</v>
      </c>
      <c r="N17" s="12"/>
      <c r="O17" s="11" t="s">
        <v>58</v>
      </c>
      <c r="P17" s="11" t="s">
        <v>59</v>
      </c>
    </row>
    <row r="18" spans="1:16" ht="13.5" thickBot="1" x14ac:dyDescent="0.25">
      <c r="A18" s="2" t="str">
        <f t="shared" si="0"/>
        <v> VSS 4.466 </v>
      </c>
      <c r="B18" s="4" t="str">
        <f t="shared" si="1"/>
        <v>I</v>
      </c>
      <c r="C18" s="2">
        <f t="shared" si="2"/>
        <v>28396.401000000002</v>
      </c>
      <c r="D18" s="3" t="str">
        <f t="shared" si="3"/>
        <v>vis</v>
      </c>
      <c r="E18" s="9">
        <f>VLOOKUP(C18,Active!C$21:E$973,3,FALSE)</f>
        <v>168.00735835505722</v>
      </c>
      <c r="F18" s="4" t="s">
        <v>42</v>
      </c>
      <c r="G18" s="3" t="str">
        <f t="shared" si="4"/>
        <v>28396.401</v>
      </c>
      <c r="H18" s="2">
        <f t="shared" si="5"/>
        <v>168</v>
      </c>
      <c r="I18" s="13" t="s">
        <v>63</v>
      </c>
      <c r="J18" s="12" t="s">
        <v>64</v>
      </c>
      <c r="K18" s="13">
        <v>168</v>
      </c>
      <c r="L18" s="13" t="s">
        <v>65</v>
      </c>
      <c r="M18" s="12" t="s">
        <v>57</v>
      </c>
      <c r="N18" s="12"/>
      <c r="O18" s="11" t="s">
        <v>58</v>
      </c>
      <c r="P18" s="11" t="s">
        <v>59</v>
      </c>
    </row>
    <row r="19" spans="1:16" ht="13.5" thickBot="1" x14ac:dyDescent="0.25">
      <c r="A19" s="2" t="str">
        <f t="shared" si="0"/>
        <v> VSS 4.466 </v>
      </c>
      <c r="B19" s="4" t="str">
        <f t="shared" si="1"/>
        <v>I</v>
      </c>
      <c r="C19" s="2">
        <f t="shared" si="2"/>
        <v>28404.378000000001</v>
      </c>
      <c r="D19" s="3" t="str">
        <f t="shared" si="3"/>
        <v>vis</v>
      </c>
      <c r="E19" s="9">
        <f>VLOOKUP(C19,Active!C$21:E$973,3,FALSE)</f>
        <v>171.01317555524946</v>
      </c>
      <c r="F19" s="4" t="s">
        <v>42</v>
      </c>
      <c r="G19" s="3" t="str">
        <f t="shared" si="4"/>
        <v>28404.378</v>
      </c>
      <c r="H19" s="2">
        <f t="shared" si="5"/>
        <v>171</v>
      </c>
      <c r="I19" s="13" t="s">
        <v>66</v>
      </c>
      <c r="J19" s="12" t="s">
        <v>67</v>
      </c>
      <c r="K19" s="13">
        <v>171</v>
      </c>
      <c r="L19" s="13" t="s">
        <v>68</v>
      </c>
      <c r="M19" s="12" t="s">
        <v>57</v>
      </c>
      <c r="N19" s="12"/>
      <c r="O19" s="11" t="s">
        <v>58</v>
      </c>
      <c r="P19" s="11" t="s">
        <v>59</v>
      </c>
    </row>
    <row r="20" spans="1:16" ht="13.5" thickBot="1" x14ac:dyDescent="0.25">
      <c r="A20" s="2" t="str">
        <f t="shared" si="0"/>
        <v> VSS 4.466 </v>
      </c>
      <c r="B20" s="4" t="str">
        <f t="shared" si="1"/>
        <v>I</v>
      </c>
      <c r="C20" s="2">
        <f t="shared" si="2"/>
        <v>28717.45</v>
      </c>
      <c r="D20" s="3" t="str">
        <f t="shared" si="3"/>
        <v>vis</v>
      </c>
      <c r="E20" s="9">
        <f>VLOOKUP(C20,Active!C$21:E$973,3,FALSE)</f>
        <v>288.98198619818612</v>
      </c>
      <c r="F20" s="4" t="s">
        <v>42</v>
      </c>
      <c r="G20" s="3" t="str">
        <f t="shared" si="4"/>
        <v>28717.450</v>
      </c>
      <c r="H20" s="2">
        <f t="shared" si="5"/>
        <v>289</v>
      </c>
      <c r="I20" s="13" t="s">
        <v>69</v>
      </c>
      <c r="J20" s="12" t="s">
        <v>70</v>
      </c>
      <c r="K20" s="13">
        <v>289</v>
      </c>
      <c r="L20" s="13" t="s">
        <v>71</v>
      </c>
      <c r="M20" s="12" t="s">
        <v>57</v>
      </c>
      <c r="N20" s="12"/>
      <c r="O20" s="11" t="s">
        <v>58</v>
      </c>
      <c r="P20" s="11" t="s">
        <v>59</v>
      </c>
    </row>
    <row r="21" spans="1:16" ht="13.5" thickBot="1" x14ac:dyDescent="0.25">
      <c r="A21" s="2" t="str">
        <f t="shared" si="0"/>
        <v> VSS 4.466 </v>
      </c>
      <c r="B21" s="4" t="str">
        <f t="shared" si="1"/>
        <v>I</v>
      </c>
      <c r="C21" s="2">
        <f t="shared" si="2"/>
        <v>29054.501</v>
      </c>
      <c r="D21" s="3" t="str">
        <f t="shared" si="3"/>
        <v>vis</v>
      </c>
      <c r="E21" s="9">
        <f>VLOOKUP(C21,Active!C$21:E$973,3,FALSE)</f>
        <v>415.98633534474789</v>
      </c>
      <c r="F21" s="4" t="s">
        <v>42</v>
      </c>
      <c r="G21" s="3" t="str">
        <f t="shared" si="4"/>
        <v>29054.501</v>
      </c>
      <c r="H21" s="2">
        <f t="shared" si="5"/>
        <v>416</v>
      </c>
      <c r="I21" s="13" t="s">
        <v>72</v>
      </c>
      <c r="J21" s="12" t="s">
        <v>73</v>
      </c>
      <c r="K21" s="13">
        <v>416</v>
      </c>
      <c r="L21" s="13" t="s">
        <v>74</v>
      </c>
      <c r="M21" s="12" t="s">
        <v>57</v>
      </c>
      <c r="N21" s="12"/>
      <c r="O21" s="11" t="s">
        <v>58</v>
      </c>
      <c r="P21" s="11" t="s">
        <v>59</v>
      </c>
    </row>
    <row r="22" spans="1:16" ht="13.5" thickBot="1" x14ac:dyDescent="0.25">
      <c r="A22" s="2" t="str">
        <f t="shared" si="0"/>
        <v> VSS 4.466 </v>
      </c>
      <c r="B22" s="4" t="str">
        <f t="shared" si="1"/>
        <v>I</v>
      </c>
      <c r="C22" s="2">
        <f t="shared" si="2"/>
        <v>29078.496999999999</v>
      </c>
      <c r="D22" s="3" t="str">
        <f t="shared" si="3"/>
        <v>vis</v>
      </c>
      <c r="E22" s="9">
        <f>VLOOKUP(C22,Active!C$21:E$973,3,FALSE)</f>
        <v>425.02827962653549</v>
      </c>
      <c r="F22" s="4" t="s">
        <v>42</v>
      </c>
      <c r="G22" s="3" t="str">
        <f t="shared" si="4"/>
        <v>29078.497</v>
      </c>
      <c r="H22" s="2">
        <f t="shared" si="5"/>
        <v>425</v>
      </c>
      <c r="I22" s="13" t="s">
        <v>75</v>
      </c>
      <c r="J22" s="12" t="s">
        <v>76</v>
      </c>
      <c r="K22" s="13">
        <v>425</v>
      </c>
      <c r="L22" s="13" t="s">
        <v>77</v>
      </c>
      <c r="M22" s="12" t="s">
        <v>57</v>
      </c>
      <c r="N22" s="12"/>
      <c r="O22" s="11" t="s">
        <v>58</v>
      </c>
      <c r="P22" s="11" t="s">
        <v>59</v>
      </c>
    </row>
    <row r="23" spans="1:16" ht="13.5" thickBot="1" x14ac:dyDescent="0.25">
      <c r="A23" s="2" t="str">
        <f t="shared" si="0"/>
        <v> VSS 4.466 </v>
      </c>
      <c r="B23" s="4" t="str">
        <f t="shared" si="1"/>
        <v>I</v>
      </c>
      <c r="C23" s="2">
        <f t="shared" si="2"/>
        <v>29139.38</v>
      </c>
      <c r="D23" s="3" t="str">
        <f t="shared" si="3"/>
        <v>vis</v>
      </c>
      <c r="E23" s="9">
        <f>VLOOKUP(C23,Active!C$21:E$973,3,FALSE)</f>
        <v>447.96963208978389</v>
      </c>
      <c r="F23" s="4" t="s">
        <v>42</v>
      </c>
      <c r="G23" s="3" t="str">
        <f t="shared" si="4"/>
        <v>29139.380</v>
      </c>
      <c r="H23" s="2">
        <f t="shared" si="5"/>
        <v>448</v>
      </c>
      <c r="I23" s="13" t="s">
        <v>78</v>
      </c>
      <c r="J23" s="12" t="s">
        <v>79</v>
      </c>
      <c r="K23" s="13">
        <v>448</v>
      </c>
      <c r="L23" s="13" t="s">
        <v>80</v>
      </c>
      <c r="M23" s="12" t="s">
        <v>57</v>
      </c>
      <c r="N23" s="12"/>
      <c r="O23" s="11" t="s">
        <v>58</v>
      </c>
      <c r="P23" s="11" t="s">
        <v>59</v>
      </c>
    </row>
    <row r="24" spans="1:16" ht="13.5" thickBot="1" x14ac:dyDescent="0.25">
      <c r="A24" s="2" t="str">
        <f t="shared" si="0"/>
        <v> VSS 4.466 </v>
      </c>
      <c r="B24" s="4" t="str">
        <f t="shared" si="1"/>
        <v>I</v>
      </c>
      <c r="C24" s="2">
        <f t="shared" si="2"/>
        <v>29163.330999999998</v>
      </c>
      <c r="D24" s="3" t="str">
        <f t="shared" si="3"/>
        <v>vis</v>
      </c>
      <c r="E24" s="9">
        <f>VLOOKUP(C24,Active!C$21:E$973,3,FALSE)</f>
        <v>456.99461989996388</v>
      </c>
      <c r="F24" s="4" t="s">
        <v>42</v>
      </c>
      <c r="G24" s="3" t="str">
        <f t="shared" si="4"/>
        <v>29163.331</v>
      </c>
      <c r="H24" s="2">
        <f t="shared" si="5"/>
        <v>457</v>
      </c>
      <c r="I24" s="13" t="s">
        <v>81</v>
      </c>
      <c r="J24" s="12" t="s">
        <v>82</v>
      </c>
      <c r="K24" s="13">
        <v>457</v>
      </c>
      <c r="L24" s="13" t="s">
        <v>83</v>
      </c>
      <c r="M24" s="12" t="s">
        <v>57</v>
      </c>
      <c r="N24" s="12"/>
      <c r="O24" s="11" t="s">
        <v>58</v>
      </c>
      <c r="P24" s="11" t="s">
        <v>59</v>
      </c>
    </row>
    <row r="25" spans="1:16" ht="13.5" thickBot="1" x14ac:dyDescent="0.25">
      <c r="A25" s="2" t="str">
        <f t="shared" si="0"/>
        <v> VSS 4.466 </v>
      </c>
      <c r="B25" s="4" t="str">
        <f t="shared" si="1"/>
        <v>II</v>
      </c>
      <c r="C25" s="2">
        <f t="shared" si="2"/>
        <v>29167.324000000001</v>
      </c>
      <c r="D25" s="3" t="str">
        <f t="shared" si="3"/>
        <v>vis</v>
      </c>
      <c r="E25" s="9">
        <f>VLOOKUP(C25,Active!C$21:E$973,3,FALSE)</f>
        <v>458.4992241472217</v>
      </c>
      <c r="F25" s="4" t="s">
        <v>42</v>
      </c>
      <c r="G25" s="3" t="str">
        <f t="shared" si="4"/>
        <v>29167.324</v>
      </c>
      <c r="H25" s="2">
        <f t="shared" si="5"/>
        <v>458.5</v>
      </c>
      <c r="I25" s="13" t="s">
        <v>84</v>
      </c>
      <c r="J25" s="12" t="s">
        <v>85</v>
      </c>
      <c r="K25" s="13">
        <v>458.5</v>
      </c>
      <c r="L25" s="13" t="s">
        <v>86</v>
      </c>
      <c r="M25" s="12" t="s">
        <v>57</v>
      </c>
      <c r="N25" s="12"/>
      <c r="O25" s="11" t="s">
        <v>58</v>
      </c>
      <c r="P25" s="11" t="s">
        <v>59</v>
      </c>
    </row>
    <row r="26" spans="1:16" ht="13.5" thickBot="1" x14ac:dyDescent="0.25">
      <c r="A26" s="2" t="str">
        <f t="shared" si="0"/>
        <v> VSS 4.466 </v>
      </c>
      <c r="B26" s="4" t="str">
        <f t="shared" si="1"/>
        <v>I</v>
      </c>
      <c r="C26" s="2">
        <f t="shared" si="2"/>
        <v>29187.293000000001</v>
      </c>
      <c r="D26" s="3" t="str">
        <f t="shared" si="3"/>
        <v>vis</v>
      </c>
      <c r="E26" s="9">
        <f>VLOOKUP(C26,Active!C$21:E$973,3,FALSE)</f>
        <v>466.02375262542773</v>
      </c>
      <c r="F26" s="4" t="s">
        <v>42</v>
      </c>
      <c r="G26" s="3" t="str">
        <f t="shared" si="4"/>
        <v>29187.293</v>
      </c>
      <c r="H26" s="2">
        <f t="shared" si="5"/>
        <v>466</v>
      </c>
      <c r="I26" s="13" t="s">
        <v>87</v>
      </c>
      <c r="J26" s="12" t="s">
        <v>88</v>
      </c>
      <c r="K26" s="13">
        <v>466</v>
      </c>
      <c r="L26" s="13" t="s">
        <v>89</v>
      </c>
      <c r="M26" s="12" t="s">
        <v>57</v>
      </c>
      <c r="N26" s="12"/>
      <c r="O26" s="11" t="s">
        <v>58</v>
      </c>
      <c r="P26" s="11" t="s">
        <v>59</v>
      </c>
    </row>
    <row r="27" spans="1:16" ht="13.5" thickBot="1" x14ac:dyDescent="0.25">
      <c r="A27" s="2" t="str">
        <f t="shared" si="0"/>
        <v> VSS 4.466 </v>
      </c>
      <c r="B27" s="4" t="str">
        <f t="shared" si="1"/>
        <v>I</v>
      </c>
      <c r="C27" s="2">
        <f t="shared" si="2"/>
        <v>29407.517</v>
      </c>
      <c r="D27" s="3" t="str">
        <f t="shared" si="3"/>
        <v>vis</v>
      </c>
      <c r="E27" s="9">
        <f>VLOOKUP(C27,Active!C$21:E$973,3,FALSE)</f>
        <v>549.00646380697663</v>
      </c>
      <c r="F27" s="4" t="s">
        <v>42</v>
      </c>
      <c r="G27" s="3" t="str">
        <f t="shared" si="4"/>
        <v>29407.517</v>
      </c>
      <c r="H27" s="2">
        <f t="shared" si="5"/>
        <v>549</v>
      </c>
      <c r="I27" s="13" t="s">
        <v>90</v>
      </c>
      <c r="J27" s="12" t="s">
        <v>91</v>
      </c>
      <c r="K27" s="13">
        <v>549</v>
      </c>
      <c r="L27" s="13" t="s">
        <v>92</v>
      </c>
      <c r="M27" s="12" t="s">
        <v>57</v>
      </c>
      <c r="N27" s="12"/>
      <c r="O27" s="11" t="s">
        <v>58</v>
      </c>
      <c r="P27" s="11" t="s">
        <v>59</v>
      </c>
    </row>
    <row r="28" spans="1:16" ht="13.5" thickBot="1" x14ac:dyDescent="0.25">
      <c r="A28" s="2" t="str">
        <f t="shared" si="0"/>
        <v> VSS 4.466 </v>
      </c>
      <c r="B28" s="4" t="str">
        <f t="shared" si="1"/>
        <v>I</v>
      </c>
      <c r="C28" s="2">
        <f t="shared" si="2"/>
        <v>29492.429</v>
      </c>
      <c r="D28" s="3" t="str">
        <f t="shared" si="3"/>
        <v>vis</v>
      </c>
      <c r="E28" s="9">
        <f>VLOOKUP(C28,Active!C$21:E$973,3,FALSE)</f>
        <v>581.00219529785761</v>
      </c>
      <c r="F28" s="4" t="s">
        <v>42</v>
      </c>
      <c r="G28" s="3" t="str">
        <f t="shared" si="4"/>
        <v>29492.429</v>
      </c>
      <c r="H28" s="2">
        <f t="shared" si="5"/>
        <v>581</v>
      </c>
      <c r="I28" s="13" t="s">
        <v>93</v>
      </c>
      <c r="J28" s="12" t="s">
        <v>94</v>
      </c>
      <c r="K28" s="13">
        <v>581</v>
      </c>
      <c r="L28" s="13" t="s">
        <v>95</v>
      </c>
      <c r="M28" s="12" t="s">
        <v>57</v>
      </c>
      <c r="N28" s="12"/>
      <c r="O28" s="11" t="s">
        <v>58</v>
      </c>
      <c r="P28" s="11" t="s">
        <v>59</v>
      </c>
    </row>
    <row r="29" spans="1:16" ht="13.5" thickBot="1" x14ac:dyDescent="0.25">
      <c r="A29" s="2" t="str">
        <f t="shared" si="0"/>
        <v> VSS 4.466 </v>
      </c>
      <c r="B29" s="4" t="str">
        <f t="shared" si="1"/>
        <v>II</v>
      </c>
      <c r="C29" s="2">
        <f t="shared" si="2"/>
        <v>29496.400000000001</v>
      </c>
      <c r="D29" s="3" t="str">
        <f t="shared" si="3"/>
        <v>vis</v>
      </c>
      <c r="E29" s="9">
        <f>VLOOKUP(C29,Active!C$21:E$973,3,FALSE)</f>
        <v>582.49850971455169</v>
      </c>
      <c r="F29" s="4" t="s">
        <v>42</v>
      </c>
      <c r="G29" s="3" t="str">
        <f t="shared" si="4"/>
        <v>29496.400</v>
      </c>
      <c r="H29" s="2">
        <f t="shared" si="5"/>
        <v>582.5</v>
      </c>
      <c r="I29" s="13" t="s">
        <v>96</v>
      </c>
      <c r="J29" s="12" t="s">
        <v>97</v>
      </c>
      <c r="K29" s="13">
        <v>582.5</v>
      </c>
      <c r="L29" s="13" t="s">
        <v>98</v>
      </c>
      <c r="M29" s="12" t="s">
        <v>57</v>
      </c>
      <c r="N29" s="12"/>
      <c r="O29" s="11" t="s">
        <v>58</v>
      </c>
      <c r="P29" s="11" t="s">
        <v>59</v>
      </c>
    </row>
    <row r="30" spans="1:16" ht="13.5" thickBot="1" x14ac:dyDescent="0.25">
      <c r="A30" s="2" t="str">
        <f t="shared" si="0"/>
        <v> VSS 4.466 </v>
      </c>
      <c r="B30" s="4" t="str">
        <f t="shared" si="1"/>
        <v>I</v>
      </c>
      <c r="C30" s="2">
        <f t="shared" si="2"/>
        <v>29516.357</v>
      </c>
      <c r="D30" s="3" t="str">
        <f t="shared" si="3"/>
        <v>vis</v>
      </c>
      <c r="E30" s="9">
        <f>VLOOKUP(C30,Active!C$21:E$973,3,FALSE)</f>
        <v>590.01851646699492</v>
      </c>
      <c r="F30" s="4" t="s">
        <v>42</v>
      </c>
      <c r="G30" s="3" t="str">
        <f t="shared" si="4"/>
        <v>29516.357</v>
      </c>
      <c r="H30" s="2">
        <f t="shared" si="5"/>
        <v>590</v>
      </c>
      <c r="I30" s="13" t="s">
        <v>99</v>
      </c>
      <c r="J30" s="12" t="s">
        <v>100</v>
      </c>
      <c r="K30" s="13">
        <v>590</v>
      </c>
      <c r="L30" s="13" t="s">
        <v>101</v>
      </c>
      <c r="M30" s="12" t="s">
        <v>57</v>
      </c>
      <c r="N30" s="12"/>
      <c r="O30" s="11" t="s">
        <v>58</v>
      </c>
      <c r="P30" s="11" t="s">
        <v>59</v>
      </c>
    </row>
    <row r="31" spans="1:16" ht="13.5" thickBot="1" x14ac:dyDescent="0.25">
      <c r="A31" s="2" t="str">
        <f t="shared" si="0"/>
        <v> VSS 4.466 </v>
      </c>
      <c r="B31" s="4" t="str">
        <f t="shared" si="1"/>
        <v>I</v>
      </c>
      <c r="C31" s="2">
        <f t="shared" si="2"/>
        <v>29813.448</v>
      </c>
      <c r="D31" s="3" t="str">
        <f t="shared" si="3"/>
        <v>vis</v>
      </c>
      <c r="E31" s="9">
        <f>VLOOKUP(C31,Active!C$21:E$973,3,FALSE)</f>
        <v>701.9655188265823</v>
      </c>
      <c r="F31" s="4" t="s">
        <v>42</v>
      </c>
      <c r="G31" s="3" t="str">
        <f t="shared" si="4"/>
        <v>29813.448</v>
      </c>
      <c r="H31" s="2">
        <f t="shared" si="5"/>
        <v>702</v>
      </c>
      <c r="I31" s="13" t="s">
        <v>102</v>
      </c>
      <c r="J31" s="12" t="s">
        <v>103</v>
      </c>
      <c r="K31" s="13">
        <v>702</v>
      </c>
      <c r="L31" s="13" t="s">
        <v>104</v>
      </c>
      <c r="M31" s="12" t="s">
        <v>57</v>
      </c>
      <c r="N31" s="12"/>
      <c r="O31" s="11" t="s">
        <v>58</v>
      </c>
      <c r="P31" s="11" t="s">
        <v>59</v>
      </c>
    </row>
    <row r="32" spans="1:16" ht="13.5" thickBot="1" x14ac:dyDescent="0.25">
      <c r="A32" s="2" t="str">
        <f t="shared" si="0"/>
        <v> VSS 4.466 </v>
      </c>
      <c r="B32" s="4" t="str">
        <f t="shared" si="1"/>
        <v>I</v>
      </c>
      <c r="C32" s="2">
        <f t="shared" si="2"/>
        <v>30166.465</v>
      </c>
      <c r="D32" s="3" t="str">
        <f t="shared" si="3"/>
        <v>vis</v>
      </c>
      <c r="E32" s="9">
        <f>VLOOKUP(C32,Active!C$21:E$973,3,FALSE)</f>
        <v>834.98602409929128</v>
      </c>
      <c r="F32" s="4" t="s">
        <v>42</v>
      </c>
      <c r="G32" s="3" t="str">
        <f t="shared" si="4"/>
        <v>30166.465</v>
      </c>
      <c r="H32" s="2">
        <f t="shared" si="5"/>
        <v>835</v>
      </c>
      <c r="I32" s="13" t="s">
        <v>105</v>
      </c>
      <c r="J32" s="12" t="s">
        <v>106</v>
      </c>
      <c r="K32" s="13">
        <v>835</v>
      </c>
      <c r="L32" s="13" t="s">
        <v>107</v>
      </c>
      <c r="M32" s="12" t="s">
        <v>57</v>
      </c>
      <c r="N32" s="12"/>
      <c r="O32" s="11" t="s">
        <v>58</v>
      </c>
      <c r="P32" s="11" t="s">
        <v>59</v>
      </c>
    </row>
    <row r="33" spans="1:16" ht="13.5" thickBot="1" x14ac:dyDescent="0.25">
      <c r="A33" s="2" t="str">
        <f t="shared" si="0"/>
        <v> VSS 4.466 </v>
      </c>
      <c r="B33" s="4" t="str">
        <f t="shared" si="1"/>
        <v>II</v>
      </c>
      <c r="C33" s="2">
        <f t="shared" si="2"/>
        <v>30515.46</v>
      </c>
      <c r="D33" s="3" t="str">
        <f t="shared" si="3"/>
        <v>vis</v>
      </c>
      <c r="E33" s="9">
        <f>VLOOKUP(C33,Active!C$21:E$973,3,FALSE)</f>
        <v>966.49099762081846</v>
      </c>
      <c r="F33" s="4" t="s">
        <v>42</v>
      </c>
      <c r="G33" s="3" t="str">
        <f t="shared" si="4"/>
        <v>30515.460</v>
      </c>
      <c r="H33" s="2">
        <f t="shared" si="5"/>
        <v>966.5</v>
      </c>
      <c r="I33" s="13" t="s">
        <v>108</v>
      </c>
      <c r="J33" s="12" t="s">
        <v>109</v>
      </c>
      <c r="K33" s="13">
        <v>966.5</v>
      </c>
      <c r="L33" s="13" t="s">
        <v>110</v>
      </c>
      <c r="M33" s="12" t="s">
        <v>57</v>
      </c>
      <c r="N33" s="12"/>
      <c r="O33" s="11" t="s">
        <v>58</v>
      </c>
      <c r="P33" s="11" t="s">
        <v>59</v>
      </c>
    </row>
    <row r="34" spans="1:16" ht="13.5" thickBot="1" x14ac:dyDescent="0.25">
      <c r="A34" s="2" t="str">
        <f t="shared" si="0"/>
        <v> VSS 4.466 </v>
      </c>
      <c r="B34" s="4" t="str">
        <f t="shared" si="1"/>
        <v>I</v>
      </c>
      <c r="C34" s="2">
        <f t="shared" si="2"/>
        <v>30604.419000000002</v>
      </c>
      <c r="D34" s="3" t="str">
        <f t="shared" si="3"/>
        <v>vis</v>
      </c>
      <c r="E34" s="9">
        <f>VLOOKUP(C34,Active!C$21:E$973,3,FALSE)</f>
        <v>1000.0116811248856</v>
      </c>
      <c r="F34" s="4" t="s">
        <v>42</v>
      </c>
      <c r="G34" s="3" t="str">
        <f t="shared" si="4"/>
        <v>30604.419</v>
      </c>
      <c r="H34" s="2">
        <f t="shared" si="5"/>
        <v>1000</v>
      </c>
      <c r="I34" s="13" t="s">
        <v>111</v>
      </c>
      <c r="J34" s="12" t="s">
        <v>112</v>
      </c>
      <c r="K34" s="13">
        <v>1000</v>
      </c>
      <c r="L34" s="13" t="s">
        <v>113</v>
      </c>
      <c r="M34" s="12" t="s">
        <v>57</v>
      </c>
      <c r="N34" s="12"/>
      <c r="O34" s="11" t="s">
        <v>58</v>
      </c>
      <c r="P34" s="11" t="s">
        <v>59</v>
      </c>
    </row>
    <row r="35" spans="1:16" ht="13.5" thickBot="1" x14ac:dyDescent="0.25">
      <c r="A35" s="2" t="str">
        <f t="shared" si="0"/>
        <v> VSS 4.466 </v>
      </c>
      <c r="B35" s="4" t="str">
        <f t="shared" si="1"/>
        <v>II</v>
      </c>
      <c r="C35" s="2">
        <f t="shared" si="2"/>
        <v>30632.314999999999</v>
      </c>
      <c r="D35" s="3" t="str">
        <f t="shared" si="3"/>
        <v>vis</v>
      </c>
      <c r="E35" s="9">
        <f>VLOOKUP(C35,Active!C$21:E$973,3,FALSE)</f>
        <v>1010.523186279275</v>
      </c>
      <c r="F35" s="4" t="s">
        <v>42</v>
      </c>
      <c r="G35" s="3" t="str">
        <f t="shared" si="4"/>
        <v>30632.315</v>
      </c>
      <c r="H35" s="2">
        <f t="shared" si="5"/>
        <v>1010.5</v>
      </c>
      <c r="I35" s="13" t="s">
        <v>114</v>
      </c>
      <c r="J35" s="12" t="s">
        <v>115</v>
      </c>
      <c r="K35" s="13">
        <v>1010.5</v>
      </c>
      <c r="L35" s="13" t="s">
        <v>116</v>
      </c>
      <c r="M35" s="12" t="s">
        <v>57</v>
      </c>
      <c r="N35" s="12"/>
      <c r="O35" s="11" t="s">
        <v>58</v>
      </c>
      <c r="P35" s="11" t="s">
        <v>59</v>
      </c>
    </row>
    <row r="36" spans="1:16" ht="13.5" thickBot="1" x14ac:dyDescent="0.25">
      <c r="A36" s="2" t="str">
        <f t="shared" si="0"/>
        <v> VSS 4.466 </v>
      </c>
      <c r="B36" s="4" t="str">
        <f t="shared" si="1"/>
        <v>I</v>
      </c>
      <c r="C36" s="2">
        <f t="shared" si="2"/>
        <v>30705.263999999999</v>
      </c>
      <c r="D36" s="3" t="str">
        <f t="shared" si="3"/>
        <v>vis</v>
      </c>
      <c r="E36" s="9">
        <f>VLOOKUP(C36,Active!C$21:E$973,3,FALSE)</f>
        <v>1038.0111339960674</v>
      </c>
      <c r="F36" s="4" t="s">
        <v>42</v>
      </c>
      <c r="G36" s="3" t="str">
        <f t="shared" si="4"/>
        <v>30705.264</v>
      </c>
      <c r="H36" s="2">
        <f t="shared" si="5"/>
        <v>1038</v>
      </c>
      <c r="I36" s="13" t="s">
        <v>117</v>
      </c>
      <c r="J36" s="12" t="s">
        <v>118</v>
      </c>
      <c r="K36" s="13">
        <v>1038</v>
      </c>
      <c r="L36" s="13" t="s">
        <v>119</v>
      </c>
      <c r="M36" s="12" t="s">
        <v>57</v>
      </c>
      <c r="N36" s="12"/>
      <c r="O36" s="11" t="s">
        <v>58</v>
      </c>
      <c r="P36" s="11" t="s">
        <v>59</v>
      </c>
    </row>
    <row r="37" spans="1:16" ht="13.5" thickBot="1" x14ac:dyDescent="0.25">
      <c r="A37" s="2" t="str">
        <f t="shared" si="0"/>
        <v> VSS 4.466 </v>
      </c>
      <c r="B37" s="4" t="str">
        <f t="shared" si="1"/>
        <v>I</v>
      </c>
      <c r="C37" s="2">
        <f t="shared" si="2"/>
        <v>30848.511999999999</v>
      </c>
      <c r="D37" s="3" t="str">
        <f t="shared" si="3"/>
        <v>vis</v>
      </c>
      <c r="E37" s="9">
        <f>VLOOKUP(C37,Active!C$21:E$973,3,FALSE)</f>
        <v>1091.9884816572423</v>
      </c>
      <c r="F37" s="4" t="s">
        <v>42</v>
      </c>
      <c r="G37" s="3" t="str">
        <f t="shared" si="4"/>
        <v>30848.512</v>
      </c>
      <c r="H37" s="2">
        <f t="shared" si="5"/>
        <v>1092</v>
      </c>
      <c r="I37" s="13" t="s">
        <v>120</v>
      </c>
      <c r="J37" s="12" t="s">
        <v>121</v>
      </c>
      <c r="K37" s="13">
        <v>1092</v>
      </c>
      <c r="L37" s="13" t="s">
        <v>122</v>
      </c>
      <c r="M37" s="12" t="s">
        <v>57</v>
      </c>
      <c r="N37" s="12"/>
      <c r="O37" s="11" t="s">
        <v>58</v>
      </c>
      <c r="P37" s="11" t="s">
        <v>59</v>
      </c>
    </row>
    <row r="38" spans="1:16" ht="13.5" thickBot="1" x14ac:dyDescent="0.25">
      <c r="A38" s="2" t="str">
        <f t="shared" si="0"/>
        <v> VSS 4.466 </v>
      </c>
      <c r="B38" s="4" t="str">
        <f t="shared" si="1"/>
        <v>I</v>
      </c>
      <c r="C38" s="2">
        <f t="shared" si="2"/>
        <v>30848.560000000001</v>
      </c>
      <c r="D38" s="3" t="str">
        <f t="shared" si="3"/>
        <v>vis</v>
      </c>
      <c r="E38" s="9">
        <f>VLOOKUP(C38,Active!C$21:E$973,3,FALSE)</f>
        <v>1092.0065685602908</v>
      </c>
      <c r="F38" s="4" t="s">
        <v>42</v>
      </c>
      <c r="G38" s="3" t="str">
        <f t="shared" si="4"/>
        <v>30848.560</v>
      </c>
      <c r="H38" s="2">
        <f t="shared" si="5"/>
        <v>1092</v>
      </c>
      <c r="I38" s="13" t="s">
        <v>123</v>
      </c>
      <c r="J38" s="12" t="s">
        <v>124</v>
      </c>
      <c r="K38" s="13">
        <v>1092</v>
      </c>
      <c r="L38" s="13" t="s">
        <v>92</v>
      </c>
      <c r="M38" s="12" t="s">
        <v>57</v>
      </c>
      <c r="N38" s="12"/>
      <c r="O38" s="11" t="s">
        <v>58</v>
      </c>
      <c r="P38" s="11" t="s">
        <v>59</v>
      </c>
    </row>
    <row r="39" spans="1:16" ht="13.5" thickBot="1" x14ac:dyDescent="0.25">
      <c r="A39" s="2" t="str">
        <f t="shared" si="0"/>
        <v> VSS 4.466 </v>
      </c>
      <c r="B39" s="4" t="str">
        <f t="shared" si="1"/>
        <v>II</v>
      </c>
      <c r="C39" s="2">
        <f t="shared" si="2"/>
        <v>30852.557000000001</v>
      </c>
      <c r="D39" s="3" t="str">
        <f t="shared" si="3"/>
        <v>vis</v>
      </c>
      <c r="E39" s="9">
        <f>VLOOKUP(C39,Active!C$21:E$973,3,FALSE)</f>
        <v>1093.5126800494681</v>
      </c>
      <c r="F39" s="4" t="s">
        <v>42</v>
      </c>
      <c r="G39" s="3" t="str">
        <f t="shared" si="4"/>
        <v>30852.557</v>
      </c>
      <c r="H39" s="2">
        <f t="shared" si="5"/>
        <v>1093.5</v>
      </c>
      <c r="I39" s="13" t="s">
        <v>125</v>
      </c>
      <c r="J39" s="12" t="s">
        <v>126</v>
      </c>
      <c r="K39" s="13">
        <v>1093.5</v>
      </c>
      <c r="L39" s="13" t="s">
        <v>127</v>
      </c>
      <c r="M39" s="12" t="s">
        <v>57</v>
      </c>
      <c r="N39" s="12"/>
      <c r="O39" s="11" t="s">
        <v>58</v>
      </c>
      <c r="P39" s="11" t="s">
        <v>59</v>
      </c>
    </row>
    <row r="40" spans="1:16" ht="13.5" thickBot="1" x14ac:dyDescent="0.25">
      <c r="A40" s="2" t="str">
        <f t="shared" si="0"/>
        <v> VSS 4.466 </v>
      </c>
      <c r="B40" s="4" t="str">
        <f t="shared" si="1"/>
        <v>I</v>
      </c>
      <c r="C40" s="2">
        <f t="shared" si="2"/>
        <v>33478.482000000004</v>
      </c>
      <c r="D40" s="3" t="str">
        <f t="shared" si="3"/>
        <v>vis</v>
      </c>
      <c r="E40" s="9">
        <f>VLOOKUP(C40,Active!C$21:E$973,3,FALSE)</f>
        <v>2082.9887401492338</v>
      </c>
      <c r="F40" s="4" t="s">
        <v>42</v>
      </c>
      <c r="G40" s="3" t="str">
        <f t="shared" si="4"/>
        <v>33478.482</v>
      </c>
      <c r="H40" s="2">
        <f t="shared" si="5"/>
        <v>2083</v>
      </c>
      <c r="I40" s="13" t="s">
        <v>128</v>
      </c>
      <c r="J40" s="12" t="s">
        <v>129</v>
      </c>
      <c r="K40" s="13">
        <v>2083</v>
      </c>
      <c r="L40" s="13" t="s">
        <v>130</v>
      </c>
      <c r="M40" s="12" t="s">
        <v>57</v>
      </c>
      <c r="N40" s="12"/>
      <c r="O40" s="11" t="s">
        <v>58</v>
      </c>
      <c r="P40" s="11" t="s">
        <v>59</v>
      </c>
    </row>
    <row r="41" spans="1:16" ht="13.5" thickBot="1" x14ac:dyDescent="0.25">
      <c r="A41" s="2" t="str">
        <f t="shared" si="0"/>
        <v> VSS 4.466 </v>
      </c>
      <c r="B41" s="4" t="str">
        <f t="shared" si="1"/>
        <v>I</v>
      </c>
      <c r="C41" s="2">
        <f t="shared" si="2"/>
        <v>33502.406999999999</v>
      </c>
      <c r="D41" s="3" t="str">
        <f t="shared" si="3"/>
        <v>vis</v>
      </c>
      <c r="E41" s="9">
        <f>VLOOKUP(C41,Active!C$21:E$973,3,FALSE)</f>
        <v>2092.0039308869291</v>
      </c>
      <c r="F41" s="4" t="s">
        <v>42</v>
      </c>
      <c r="G41" s="3" t="str">
        <f t="shared" si="4"/>
        <v>33502.407</v>
      </c>
      <c r="H41" s="2">
        <f t="shared" si="5"/>
        <v>2092</v>
      </c>
      <c r="I41" s="13" t="s">
        <v>131</v>
      </c>
      <c r="J41" s="12" t="s">
        <v>132</v>
      </c>
      <c r="K41" s="13">
        <v>2092</v>
      </c>
      <c r="L41" s="13" t="s">
        <v>133</v>
      </c>
      <c r="M41" s="12" t="s">
        <v>57</v>
      </c>
      <c r="N41" s="12"/>
      <c r="O41" s="11" t="s">
        <v>58</v>
      </c>
      <c r="P41" s="11" t="s">
        <v>59</v>
      </c>
    </row>
    <row r="42" spans="1:16" ht="13.5" thickBot="1" x14ac:dyDescent="0.25">
      <c r="A42" s="2" t="str">
        <f t="shared" si="0"/>
        <v> VSS 4.466 </v>
      </c>
      <c r="B42" s="4" t="str">
        <f t="shared" si="1"/>
        <v>I</v>
      </c>
      <c r="C42" s="2">
        <f t="shared" si="2"/>
        <v>34176.445</v>
      </c>
      <c r="D42" s="3" t="str">
        <f t="shared" si="3"/>
        <v>vis</v>
      </c>
      <c r="E42" s="9">
        <f>VLOOKUP(C42,Active!C$21:E$973,3,FALSE)</f>
        <v>2345.988513309323</v>
      </c>
      <c r="F42" s="4" t="s">
        <v>42</v>
      </c>
      <c r="G42" s="3" t="str">
        <f t="shared" si="4"/>
        <v>34176.445</v>
      </c>
      <c r="H42" s="2">
        <f t="shared" si="5"/>
        <v>2346</v>
      </c>
      <c r="I42" s="13" t="s">
        <v>134</v>
      </c>
      <c r="J42" s="12" t="s">
        <v>135</v>
      </c>
      <c r="K42" s="13">
        <v>2346</v>
      </c>
      <c r="L42" s="13" t="s">
        <v>130</v>
      </c>
      <c r="M42" s="12" t="s">
        <v>57</v>
      </c>
      <c r="N42" s="12"/>
      <c r="O42" s="11" t="s">
        <v>58</v>
      </c>
      <c r="P42" s="11" t="s">
        <v>59</v>
      </c>
    </row>
    <row r="43" spans="1:16" ht="13.5" thickBot="1" x14ac:dyDescent="0.25">
      <c r="A43" s="2" t="str">
        <f t="shared" ref="A43:A67" si="6">P43</f>
        <v> VSS 4.466 </v>
      </c>
      <c r="B43" s="4" t="str">
        <f t="shared" ref="B43:B67" si="7">IF(H43=INT(H43),"I","II")</f>
        <v>II</v>
      </c>
      <c r="C43" s="2">
        <f t="shared" ref="C43:C67" si="8">1*G43</f>
        <v>34180.487000000001</v>
      </c>
      <c r="D43" s="3" t="str">
        <f t="shared" ref="D43:D67" si="9">VLOOKUP(F43,I$1:J$5,2,FALSE)</f>
        <v>vis</v>
      </c>
      <c r="E43" s="9">
        <f>VLOOKUP(C43,Active!C$21:E$973,3,FALSE)</f>
        <v>2347.5115812701083</v>
      </c>
      <c r="F43" s="4" t="s">
        <v>42</v>
      </c>
      <c r="G43" s="3" t="str">
        <f t="shared" ref="G43:G67" si="10">MID(I43,3,LEN(I43)-3)</f>
        <v>34180.487</v>
      </c>
      <c r="H43" s="2">
        <f t="shared" ref="H43:H67" si="11">1*K43</f>
        <v>2347.5</v>
      </c>
      <c r="I43" s="13" t="s">
        <v>136</v>
      </c>
      <c r="J43" s="12" t="s">
        <v>137</v>
      </c>
      <c r="K43" s="13">
        <v>2347.5</v>
      </c>
      <c r="L43" s="13" t="s">
        <v>113</v>
      </c>
      <c r="M43" s="12" t="s">
        <v>57</v>
      </c>
      <c r="N43" s="12"/>
      <c r="O43" s="11" t="s">
        <v>58</v>
      </c>
      <c r="P43" s="11" t="s">
        <v>59</v>
      </c>
    </row>
    <row r="44" spans="1:16" ht="13.5" thickBot="1" x14ac:dyDescent="0.25">
      <c r="A44" s="2" t="str">
        <f t="shared" si="6"/>
        <v> VSS 4.466 </v>
      </c>
      <c r="B44" s="4" t="str">
        <f t="shared" si="7"/>
        <v>I</v>
      </c>
      <c r="C44" s="2">
        <f t="shared" si="8"/>
        <v>34253.391000000003</v>
      </c>
      <c r="D44" s="3" t="str">
        <f t="shared" si="9"/>
        <v>vis</v>
      </c>
      <c r="E44" s="9">
        <f>VLOOKUP(C44,Active!C$21:E$973,3,FALSE)</f>
        <v>2374.9825725152941</v>
      </c>
      <c r="F44" s="4" t="s">
        <v>42</v>
      </c>
      <c r="G44" s="3" t="str">
        <f t="shared" si="10"/>
        <v>34253.391</v>
      </c>
      <c r="H44" s="2">
        <f t="shared" si="11"/>
        <v>2375</v>
      </c>
      <c r="I44" s="13" t="s">
        <v>138</v>
      </c>
      <c r="J44" s="12" t="s">
        <v>139</v>
      </c>
      <c r="K44" s="13">
        <v>2375</v>
      </c>
      <c r="L44" s="13" t="s">
        <v>140</v>
      </c>
      <c r="M44" s="12" t="s">
        <v>57</v>
      </c>
      <c r="N44" s="12"/>
      <c r="O44" s="11" t="s">
        <v>58</v>
      </c>
      <c r="P44" s="11" t="s">
        <v>59</v>
      </c>
    </row>
    <row r="45" spans="1:16" ht="13.5" thickBot="1" x14ac:dyDescent="0.25">
      <c r="A45" s="2" t="str">
        <f t="shared" si="6"/>
        <v> VSS 4.466 </v>
      </c>
      <c r="B45" s="4" t="str">
        <f t="shared" si="7"/>
        <v>II</v>
      </c>
      <c r="C45" s="2">
        <f t="shared" si="8"/>
        <v>34485.589</v>
      </c>
      <c r="D45" s="3" t="str">
        <f t="shared" si="9"/>
        <v>vis</v>
      </c>
      <c r="E45" s="9">
        <f>VLOOKUP(C45,Active!C$21:E$973,3,FALSE)</f>
        <v>2462.4772123862126</v>
      </c>
      <c r="F45" s="4" t="s">
        <v>42</v>
      </c>
      <c r="G45" s="3" t="str">
        <f t="shared" si="10"/>
        <v>34485.589</v>
      </c>
      <c r="H45" s="2">
        <f t="shared" si="11"/>
        <v>2462.5</v>
      </c>
      <c r="I45" s="13" t="s">
        <v>141</v>
      </c>
      <c r="J45" s="12" t="s">
        <v>142</v>
      </c>
      <c r="K45" s="13">
        <v>2462.5</v>
      </c>
      <c r="L45" s="13" t="s">
        <v>143</v>
      </c>
      <c r="M45" s="12" t="s">
        <v>57</v>
      </c>
      <c r="N45" s="12"/>
      <c r="O45" s="11" t="s">
        <v>58</v>
      </c>
      <c r="P45" s="11" t="s">
        <v>59</v>
      </c>
    </row>
    <row r="46" spans="1:16" ht="13.5" thickBot="1" x14ac:dyDescent="0.25">
      <c r="A46" s="2" t="str">
        <f t="shared" si="6"/>
        <v> VSS 4.466 </v>
      </c>
      <c r="B46" s="4" t="str">
        <f t="shared" si="7"/>
        <v>II</v>
      </c>
      <c r="C46" s="2">
        <f t="shared" si="8"/>
        <v>34517.527999999998</v>
      </c>
      <c r="D46" s="3" t="str">
        <f t="shared" si="9"/>
        <v>vis</v>
      </c>
      <c r="E46" s="9">
        <f>VLOOKUP(C46,Active!C$21:E$973,3,FALSE)</f>
        <v>2474.5121623118675</v>
      </c>
      <c r="F46" s="4" t="s">
        <v>42</v>
      </c>
      <c r="G46" s="3" t="str">
        <f t="shared" si="10"/>
        <v>34517.528</v>
      </c>
      <c r="H46" s="2">
        <f t="shared" si="11"/>
        <v>2474.5</v>
      </c>
      <c r="I46" s="13" t="s">
        <v>144</v>
      </c>
      <c r="J46" s="12" t="s">
        <v>145</v>
      </c>
      <c r="K46" s="13">
        <v>2474.5</v>
      </c>
      <c r="L46" s="13" t="s">
        <v>146</v>
      </c>
      <c r="M46" s="12" t="s">
        <v>57</v>
      </c>
      <c r="N46" s="12"/>
      <c r="O46" s="11" t="s">
        <v>58</v>
      </c>
      <c r="P46" s="11" t="s">
        <v>59</v>
      </c>
    </row>
    <row r="47" spans="1:16" ht="13.5" thickBot="1" x14ac:dyDescent="0.25">
      <c r="A47" s="2" t="str">
        <f t="shared" si="6"/>
        <v> VSS 4.466 </v>
      </c>
      <c r="B47" s="4" t="str">
        <f t="shared" si="7"/>
        <v>II</v>
      </c>
      <c r="C47" s="2">
        <f t="shared" si="8"/>
        <v>34578.521999999997</v>
      </c>
      <c r="D47" s="3" t="str">
        <f t="shared" si="9"/>
        <v>vis</v>
      </c>
      <c r="E47" s="9">
        <f>VLOOKUP(C47,Active!C$21:E$973,3,FALSE)</f>
        <v>2497.4953407384119</v>
      </c>
      <c r="F47" s="4" t="s">
        <v>42</v>
      </c>
      <c r="G47" s="3" t="str">
        <f t="shared" si="10"/>
        <v>34578.522</v>
      </c>
      <c r="H47" s="2">
        <f t="shared" si="11"/>
        <v>2497.5</v>
      </c>
      <c r="I47" s="13" t="s">
        <v>147</v>
      </c>
      <c r="J47" s="12" t="s">
        <v>148</v>
      </c>
      <c r="K47" s="13">
        <v>2497.5</v>
      </c>
      <c r="L47" s="13" t="s">
        <v>62</v>
      </c>
      <c r="M47" s="12" t="s">
        <v>57</v>
      </c>
      <c r="N47" s="12"/>
      <c r="O47" s="11" t="s">
        <v>58</v>
      </c>
      <c r="P47" s="11" t="s">
        <v>59</v>
      </c>
    </row>
    <row r="48" spans="1:16" ht="13.5" thickBot="1" x14ac:dyDescent="0.25">
      <c r="A48" s="2" t="str">
        <f t="shared" si="6"/>
        <v> VSS 4.466 </v>
      </c>
      <c r="B48" s="4" t="str">
        <f t="shared" si="7"/>
        <v>I</v>
      </c>
      <c r="C48" s="2">
        <f t="shared" si="8"/>
        <v>34707.230000000003</v>
      </c>
      <c r="D48" s="3" t="str">
        <f t="shared" si="9"/>
        <v>vis</v>
      </c>
      <c r="E48" s="9">
        <f>VLOOKUP(C48,Active!C$21:E$973,3,FALSE)</f>
        <v>2545.9938640181426</v>
      </c>
      <c r="F48" s="4" t="s">
        <v>42</v>
      </c>
      <c r="G48" s="3" t="str">
        <f t="shared" si="10"/>
        <v>34707.230</v>
      </c>
      <c r="H48" s="2">
        <f t="shared" si="11"/>
        <v>2546</v>
      </c>
      <c r="I48" s="13" t="s">
        <v>149</v>
      </c>
      <c r="J48" s="12" t="s">
        <v>150</v>
      </c>
      <c r="K48" s="13">
        <v>2546</v>
      </c>
      <c r="L48" s="13" t="s">
        <v>151</v>
      </c>
      <c r="M48" s="12" t="s">
        <v>57</v>
      </c>
      <c r="N48" s="12"/>
      <c r="O48" s="11" t="s">
        <v>58</v>
      </c>
      <c r="P48" s="11" t="s">
        <v>59</v>
      </c>
    </row>
    <row r="49" spans="1:16" ht="13.5" thickBot="1" x14ac:dyDescent="0.25">
      <c r="A49" s="2" t="str">
        <f t="shared" si="6"/>
        <v> VSS 4.466 </v>
      </c>
      <c r="B49" s="4" t="str">
        <f t="shared" si="7"/>
        <v>II</v>
      </c>
      <c r="C49" s="2">
        <f t="shared" si="8"/>
        <v>35048.33</v>
      </c>
      <c r="D49" s="3" t="str">
        <f t="shared" si="9"/>
        <v>vis</v>
      </c>
      <c r="E49" s="9">
        <f>VLOOKUP(C49,Active!C$21:E$973,3,FALSE)</f>
        <v>2674.5239187988495</v>
      </c>
      <c r="F49" s="4" t="s">
        <v>42</v>
      </c>
      <c r="G49" s="3" t="str">
        <f t="shared" si="10"/>
        <v>35048.330</v>
      </c>
      <c r="H49" s="2">
        <f t="shared" si="11"/>
        <v>2674.5</v>
      </c>
      <c r="I49" s="13" t="s">
        <v>152</v>
      </c>
      <c r="J49" s="12" t="s">
        <v>153</v>
      </c>
      <c r="K49" s="13">
        <v>2674.5</v>
      </c>
      <c r="L49" s="13" t="s">
        <v>89</v>
      </c>
      <c r="M49" s="12" t="s">
        <v>57</v>
      </c>
      <c r="N49" s="12"/>
      <c r="O49" s="11" t="s">
        <v>58</v>
      </c>
      <c r="P49" s="11" t="s">
        <v>59</v>
      </c>
    </row>
    <row r="50" spans="1:16" ht="13.5" thickBot="1" x14ac:dyDescent="0.25">
      <c r="A50" s="2" t="str">
        <f t="shared" si="6"/>
        <v> VSS 4.466 </v>
      </c>
      <c r="B50" s="4" t="str">
        <f t="shared" si="7"/>
        <v>II</v>
      </c>
      <c r="C50" s="2">
        <f t="shared" si="8"/>
        <v>35369.366999999998</v>
      </c>
      <c r="D50" s="3" t="str">
        <f t="shared" si="9"/>
        <v>vis</v>
      </c>
      <c r="E50" s="9">
        <f>VLOOKUP(C50,Active!C$21:E$973,3,FALSE)</f>
        <v>2795.4940249162159</v>
      </c>
      <c r="F50" s="4" t="s">
        <v>42</v>
      </c>
      <c r="G50" s="3" t="str">
        <f t="shared" si="10"/>
        <v>35369.367</v>
      </c>
      <c r="H50" s="2">
        <f t="shared" si="11"/>
        <v>2795.5</v>
      </c>
      <c r="I50" s="13" t="s">
        <v>154</v>
      </c>
      <c r="J50" s="12" t="s">
        <v>155</v>
      </c>
      <c r="K50" s="13">
        <v>2795.5</v>
      </c>
      <c r="L50" s="13" t="s">
        <v>151</v>
      </c>
      <c r="M50" s="12" t="s">
        <v>57</v>
      </c>
      <c r="N50" s="12"/>
      <c r="O50" s="11" t="s">
        <v>58</v>
      </c>
      <c r="P50" s="11" t="s">
        <v>59</v>
      </c>
    </row>
    <row r="51" spans="1:16" ht="13.5" thickBot="1" x14ac:dyDescent="0.25">
      <c r="A51" s="2" t="str">
        <f t="shared" si="6"/>
        <v> VSS 4.466 </v>
      </c>
      <c r="B51" s="4" t="str">
        <f t="shared" si="7"/>
        <v>I</v>
      </c>
      <c r="C51" s="2">
        <f t="shared" si="8"/>
        <v>35373.343000000001</v>
      </c>
      <c r="D51" s="3" t="str">
        <f t="shared" si="9"/>
        <v>vis</v>
      </c>
      <c r="E51" s="9">
        <f>VLOOKUP(C51,Active!C$21:E$973,3,FALSE)</f>
        <v>2796.9922233853113</v>
      </c>
      <c r="F51" s="4" t="s">
        <v>42</v>
      </c>
      <c r="G51" s="3" t="str">
        <f t="shared" si="10"/>
        <v>35373.343</v>
      </c>
      <c r="H51" s="2">
        <f t="shared" si="11"/>
        <v>2797</v>
      </c>
      <c r="I51" s="13" t="s">
        <v>156</v>
      </c>
      <c r="J51" s="12" t="s">
        <v>157</v>
      </c>
      <c r="K51" s="13">
        <v>2797</v>
      </c>
      <c r="L51" s="13" t="s">
        <v>158</v>
      </c>
      <c r="M51" s="12" t="s">
        <v>57</v>
      </c>
      <c r="N51" s="12"/>
      <c r="O51" s="11" t="s">
        <v>58</v>
      </c>
      <c r="P51" s="11" t="s">
        <v>59</v>
      </c>
    </row>
    <row r="52" spans="1:16" ht="13.5" thickBot="1" x14ac:dyDescent="0.25">
      <c r="A52" s="2" t="str">
        <f t="shared" si="6"/>
        <v> VSS 4.466 </v>
      </c>
      <c r="B52" s="4" t="str">
        <f t="shared" si="7"/>
        <v>I</v>
      </c>
      <c r="C52" s="2">
        <f t="shared" si="8"/>
        <v>35389.315999999999</v>
      </c>
      <c r="D52" s="3" t="str">
        <f t="shared" si="9"/>
        <v>vis</v>
      </c>
      <c r="E52" s="9">
        <f>VLOOKUP(C52,Active!C$21:E$973,3,FALSE)</f>
        <v>2803.0110171848187</v>
      </c>
      <c r="F52" s="4" t="s">
        <v>42</v>
      </c>
      <c r="G52" s="3" t="str">
        <f t="shared" si="10"/>
        <v>35389.316</v>
      </c>
      <c r="H52" s="2">
        <f t="shared" si="11"/>
        <v>2803</v>
      </c>
      <c r="I52" s="13" t="s">
        <v>159</v>
      </c>
      <c r="J52" s="12" t="s">
        <v>160</v>
      </c>
      <c r="K52" s="13">
        <v>2803</v>
      </c>
      <c r="L52" s="13" t="s">
        <v>161</v>
      </c>
      <c r="M52" s="12" t="s">
        <v>57</v>
      </c>
      <c r="N52" s="12"/>
      <c r="O52" s="11" t="s">
        <v>58</v>
      </c>
      <c r="P52" s="11" t="s">
        <v>59</v>
      </c>
    </row>
    <row r="53" spans="1:16" ht="13.5" thickBot="1" x14ac:dyDescent="0.25">
      <c r="A53" s="2" t="str">
        <f t="shared" si="6"/>
        <v> VSS 4.466 </v>
      </c>
      <c r="B53" s="4" t="str">
        <f t="shared" si="7"/>
        <v>I</v>
      </c>
      <c r="C53" s="2">
        <f t="shared" si="8"/>
        <v>35389.33</v>
      </c>
      <c r="D53" s="3" t="str">
        <f t="shared" si="9"/>
        <v>vis</v>
      </c>
      <c r="E53" s="9">
        <f>VLOOKUP(C53,Active!C$21:E$973,3,FALSE)</f>
        <v>2803.0162925315417</v>
      </c>
      <c r="F53" s="4" t="s">
        <v>42</v>
      </c>
      <c r="G53" s="3" t="str">
        <f t="shared" si="10"/>
        <v>35389.330</v>
      </c>
      <c r="H53" s="2">
        <f t="shared" si="11"/>
        <v>2803</v>
      </c>
      <c r="I53" s="13" t="s">
        <v>162</v>
      </c>
      <c r="J53" s="12" t="s">
        <v>163</v>
      </c>
      <c r="K53" s="13">
        <v>2803</v>
      </c>
      <c r="L53" s="13" t="s">
        <v>164</v>
      </c>
      <c r="M53" s="12" t="s">
        <v>57</v>
      </c>
      <c r="N53" s="12"/>
      <c r="O53" s="11" t="s">
        <v>58</v>
      </c>
      <c r="P53" s="11" t="s">
        <v>59</v>
      </c>
    </row>
    <row r="54" spans="1:16" ht="13.5" thickBot="1" x14ac:dyDescent="0.25">
      <c r="A54" s="2" t="str">
        <f t="shared" si="6"/>
        <v> VSS 4.466 </v>
      </c>
      <c r="B54" s="4" t="str">
        <f t="shared" si="7"/>
        <v>I</v>
      </c>
      <c r="C54" s="2">
        <f t="shared" si="8"/>
        <v>35609.550000000003</v>
      </c>
      <c r="D54" s="3" t="str">
        <f t="shared" si="9"/>
        <v>vis</v>
      </c>
      <c r="E54" s="9">
        <f>VLOOKUP(C54,Active!C$21:E$973,3,FALSE)</f>
        <v>2885.997496471171</v>
      </c>
      <c r="F54" s="4" t="s">
        <v>42</v>
      </c>
      <c r="G54" s="3" t="str">
        <f t="shared" si="10"/>
        <v>35609.550</v>
      </c>
      <c r="H54" s="2">
        <f t="shared" si="11"/>
        <v>2886</v>
      </c>
      <c r="I54" s="13" t="s">
        <v>165</v>
      </c>
      <c r="J54" s="12" t="s">
        <v>166</v>
      </c>
      <c r="K54" s="13">
        <v>2886</v>
      </c>
      <c r="L54" s="13" t="s">
        <v>167</v>
      </c>
      <c r="M54" s="12" t="s">
        <v>57</v>
      </c>
      <c r="N54" s="12"/>
      <c r="O54" s="11" t="s">
        <v>58</v>
      </c>
      <c r="P54" s="11" t="s">
        <v>59</v>
      </c>
    </row>
    <row r="55" spans="1:16" ht="13.5" thickBot="1" x14ac:dyDescent="0.25">
      <c r="A55" s="2" t="str">
        <f t="shared" si="6"/>
        <v> VSS 4.466 </v>
      </c>
      <c r="B55" s="4" t="str">
        <f t="shared" si="7"/>
        <v>I</v>
      </c>
      <c r="C55" s="2">
        <f t="shared" si="8"/>
        <v>35694.49</v>
      </c>
      <c r="D55" s="3" t="str">
        <f t="shared" si="9"/>
        <v>vis</v>
      </c>
      <c r="E55" s="9">
        <f>VLOOKUP(C55,Active!C$21:E$973,3,FALSE)</f>
        <v>2918.0037786554944</v>
      </c>
      <c r="F55" s="4" t="s">
        <v>42</v>
      </c>
      <c r="G55" s="3" t="str">
        <f t="shared" si="10"/>
        <v>35694.490</v>
      </c>
      <c r="H55" s="2">
        <f t="shared" si="11"/>
        <v>2918</v>
      </c>
      <c r="I55" s="13" t="s">
        <v>168</v>
      </c>
      <c r="J55" s="12" t="s">
        <v>169</v>
      </c>
      <c r="K55" s="13">
        <v>2918</v>
      </c>
      <c r="L55" s="13" t="s">
        <v>133</v>
      </c>
      <c r="M55" s="12" t="s">
        <v>57</v>
      </c>
      <c r="N55" s="12"/>
      <c r="O55" s="11" t="s">
        <v>58</v>
      </c>
      <c r="P55" s="11" t="s">
        <v>59</v>
      </c>
    </row>
    <row r="56" spans="1:16" ht="13.5" thickBot="1" x14ac:dyDescent="0.25">
      <c r="A56" s="2" t="str">
        <f t="shared" si="6"/>
        <v> VSS 4.466 </v>
      </c>
      <c r="B56" s="4" t="str">
        <f t="shared" si="7"/>
        <v>I</v>
      </c>
      <c r="C56" s="2">
        <f t="shared" si="8"/>
        <v>35694.525999999998</v>
      </c>
      <c r="D56" s="3" t="str">
        <f t="shared" si="9"/>
        <v>vis</v>
      </c>
      <c r="E56" s="9">
        <f>VLOOKUP(C56,Active!C$21:E$973,3,FALSE)</f>
        <v>2918.0173438327802</v>
      </c>
      <c r="F56" s="4" t="s">
        <v>42</v>
      </c>
      <c r="G56" s="3" t="str">
        <f t="shared" si="10"/>
        <v>35694.526</v>
      </c>
      <c r="H56" s="2">
        <f t="shared" si="11"/>
        <v>2918</v>
      </c>
      <c r="I56" s="13" t="s">
        <v>170</v>
      </c>
      <c r="J56" s="12" t="s">
        <v>171</v>
      </c>
      <c r="K56" s="13">
        <v>2918</v>
      </c>
      <c r="L56" s="13" t="s">
        <v>172</v>
      </c>
      <c r="M56" s="12" t="s">
        <v>57</v>
      </c>
      <c r="N56" s="12"/>
      <c r="O56" s="11" t="s">
        <v>58</v>
      </c>
      <c r="P56" s="11" t="s">
        <v>59</v>
      </c>
    </row>
    <row r="57" spans="1:16" ht="13.5" thickBot="1" x14ac:dyDescent="0.25">
      <c r="A57" s="2" t="str">
        <f t="shared" si="6"/>
        <v> VSS 4.466 </v>
      </c>
      <c r="B57" s="4" t="str">
        <f t="shared" si="7"/>
        <v>I</v>
      </c>
      <c r="C57" s="2">
        <f t="shared" si="8"/>
        <v>35718.374000000003</v>
      </c>
      <c r="D57" s="3" t="str">
        <f t="shared" si="9"/>
        <v>vis</v>
      </c>
      <c r="E57" s="9">
        <f>VLOOKUP(C57,Active!C$21:E$973,3,FALSE)</f>
        <v>2927.0035201635069</v>
      </c>
      <c r="F57" s="4" t="s">
        <v>42</v>
      </c>
      <c r="G57" s="3" t="str">
        <f t="shared" si="10"/>
        <v>35718.374</v>
      </c>
      <c r="H57" s="2">
        <f t="shared" si="11"/>
        <v>2927</v>
      </c>
      <c r="I57" s="13" t="s">
        <v>173</v>
      </c>
      <c r="J57" s="12" t="s">
        <v>174</v>
      </c>
      <c r="K57" s="13">
        <v>2927</v>
      </c>
      <c r="L57" s="13" t="s">
        <v>175</v>
      </c>
      <c r="M57" s="12" t="s">
        <v>57</v>
      </c>
      <c r="N57" s="12"/>
      <c r="O57" s="11" t="s">
        <v>58</v>
      </c>
      <c r="P57" s="11" t="s">
        <v>59</v>
      </c>
    </row>
    <row r="58" spans="1:16" ht="13.5" thickBot="1" x14ac:dyDescent="0.25">
      <c r="A58" s="2" t="str">
        <f t="shared" si="6"/>
        <v> VSS 4.466 </v>
      </c>
      <c r="B58" s="4" t="str">
        <f t="shared" si="7"/>
        <v>I</v>
      </c>
      <c r="C58" s="2">
        <f t="shared" si="8"/>
        <v>36461.402999999998</v>
      </c>
      <c r="D58" s="3" t="str">
        <f t="shared" si="9"/>
        <v>vis</v>
      </c>
      <c r="E58" s="9">
        <f>VLOOKUP(C58,Active!C$21:E$973,3,FALSE)</f>
        <v>3206.9846344222397</v>
      </c>
      <c r="F58" s="4" t="s">
        <v>42</v>
      </c>
      <c r="G58" s="3" t="str">
        <f t="shared" si="10"/>
        <v>36461.403</v>
      </c>
      <c r="H58" s="2">
        <f t="shared" si="11"/>
        <v>3207</v>
      </c>
      <c r="I58" s="13" t="s">
        <v>176</v>
      </c>
      <c r="J58" s="12" t="s">
        <v>177</v>
      </c>
      <c r="K58" s="13">
        <v>3207</v>
      </c>
      <c r="L58" s="13" t="s">
        <v>178</v>
      </c>
      <c r="M58" s="12" t="s">
        <v>57</v>
      </c>
      <c r="N58" s="12"/>
      <c r="O58" s="11" t="s">
        <v>58</v>
      </c>
      <c r="P58" s="11" t="s">
        <v>59</v>
      </c>
    </row>
    <row r="59" spans="1:16" ht="13.5" thickBot="1" x14ac:dyDescent="0.25">
      <c r="A59" s="2" t="str">
        <f t="shared" si="6"/>
        <v> HABZ 73 </v>
      </c>
      <c r="B59" s="4" t="str">
        <f t="shared" si="7"/>
        <v>II</v>
      </c>
      <c r="C59" s="2">
        <f t="shared" si="8"/>
        <v>36842.281000000003</v>
      </c>
      <c r="D59" s="3" t="str">
        <f t="shared" si="9"/>
        <v>vis</v>
      </c>
      <c r="E59" s="9">
        <f>VLOOKUP(C59,Active!C$21:E$973,3,FALSE)</f>
        <v>3350.5034564825355</v>
      </c>
      <c r="F59" s="4" t="s">
        <v>42</v>
      </c>
      <c r="G59" s="3" t="str">
        <f t="shared" si="10"/>
        <v>36842.281</v>
      </c>
      <c r="H59" s="2">
        <f t="shared" si="11"/>
        <v>3350.5</v>
      </c>
      <c r="I59" s="13" t="s">
        <v>179</v>
      </c>
      <c r="J59" s="12" t="s">
        <v>180</v>
      </c>
      <c r="K59" s="13">
        <v>3350.5</v>
      </c>
      <c r="L59" s="13" t="s">
        <v>175</v>
      </c>
      <c r="M59" s="12" t="s">
        <v>43</v>
      </c>
      <c r="N59" s="12"/>
      <c r="O59" s="11" t="s">
        <v>181</v>
      </c>
      <c r="P59" s="11" t="s">
        <v>182</v>
      </c>
    </row>
    <row r="60" spans="1:16" ht="13.5" thickBot="1" x14ac:dyDescent="0.25">
      <c r="A60" s="2" t="str">
        <f t="shared" si="6"/>
        <v> HABZ 73 </v>
      </c>
      <c r="B60" s="4" t="str">
        <f t="shared" si="7"/>
        <v>I</v>
      </c>
      <c r="C60" s="2">
        <f t="shared" si="8"/>
        <v>36899.339</v>
      </c>
      <c r="D60" s="3" t="str">
        <f t="shared" si="9"/>
        <v>vis</v>
      </c>
      <c r="E60" s="9">
        <f>VLOOKUP(C60,Active!C$21:E$973,3,FALSE)</f>
        <v>3372.0035088591912</v>
      </c>
      <c r="F60" s="4" t="s">
        <v>42</v>
      </c>
      <c r="G60" s="3" t="str">
        <f t="shared" si="10"/>
        <v>36899.339</v>
      </c>
      <c r="H60" s="2">
        <f t="shared" si="11"/>
        <v>3372</v>
      </c>
      <c r="I60" s="13" t="s">
        <v>183</v>
      </c>
      <c r="J60" s="12" t="s">
        <v>184</v>
      </c>
      <c r="K60" s="13">
        <v>3372</v>
      </c>
      <c r="L60" s="13" t="s">
        <v>175</v>
      </c>
      <c r="M60" s="12" t="s">
        <v>43</v>
      </c>
      <c r="N60" s="12"/>
      <c r="O60" s="11" t="s">
        <v>181</v>
      </c>
      <c r="P60" s="11" t="s">
        <v>182</v>
      </c>
    </row>
    <row r="61" spans="1:16" ht="13.5" thickBot="1" x14ac:dyDescent="0.25">
      <c r="A61" s="2" t="str">
        <f t="shared" si="6"/>
        <v> HABZ 73 </v>
      </c>
      <c r="B61" s="4" t="str">
        <f t="shared" si="7"/>
        <v>I</v>
      </c>
      <c r="C61" s="2">
        <f t="shared" si="8"/>
        <v>38255.474999999999</v>
      </c>
      <c r="D61" s="3" t="str">
        <f t="shared" si="9"/>
        <v>vis</v>
      </c>
      <c r="E61" s="9">
        <f>VLOOKUP(C61,Active!C$21:E$973,3,FALSE)</f>
        <v>3883.0097661740242</v>
      </c>
      <c r="F61" s="4" t="s">
        <v>42</v>
      </c>
      <c r="G61" s="3" t="str">
        <f t="shared" si="10"/>
        <v>38255.475</v>
      </c>
      <c r="H61" s="2">
        <f t="shared" si="11"/>
        <v>3883</v>
      </c>
      <c r="I61" s="13" t="s">
        <v>185</v>
      </c>
      <c r="J61" s="12" t="s">
        <v>186</v>
      </c>
      <c r="K61" s="13">
        <v>3883</v>
      </c>
      <c r="L61" s="13" t="s">
        <v>187</v>
      </c>
      <c r="M61" s="12" t="s">
        <v>43</v>
      </c>
      <c r="N61" s="12"/>
      <c r="O61" s="11" t="s">
        <v>181</v>
      </c>
      <c r="P61" s="11" t="s">
        <v>182</v>
      </c>
    </row>
    <row r="62" spans="1:16" ht="13.5" thickBot="1" x14ac:dyDescent="0.25">
      <c r="A62" s="2" t="str">
        <f t="shared" si="6"/>
        <v> HABZ 73 </v>
      </c>
      <c r="B62" s="4" t="str">
        <f t="shared" si="7"/>
        <v>I</v>
      </c>
      <c r="C62" s="2">
        <f t="shared" si="8"/>
        <v>38372.245000000003</v>
      </c>
      <c r="D62" s="3" t="str">
        <f t="shared" si="9"/>
        <v>vis</v>
      </c>
      <c r="E62" s="9">
        <f>VLOOKUP(C62,Active!C$21:E$973,3,FALSE)</f>
        <v>3927.0099259416693</v>
      </c>
      <c r="F62" s="4" t="s">
        <v>42</v>
      </c>
      <c r="G62" s="3" t="str">
        <f t="shared" si="10"/>
        <v>38372.245</v>
      </c>
      <c r="H62" s="2">
        <f t="shared" si="11"/>
        <v>3927</v>
      </c>
      <c r="I62" s="13" t="s">
        <v>188</v>
      </c>
      <c r="J62" s="12" t="s">
        <v>189</v>
      </c>
      <c r="K62" s="13">
        <v>3927</v>
      </c>
      <c r="L62" s="13" t="s">
        <v>187</v>
      </c>
      <c r="M62" s="12" t="s">
        <v>43</v>
      </c>
      <c r="N62" s="12"/>
      <c r="O62" s="11" t="s">
        <v>181</v>
      </c>
      <c r="P62" s="11" t="s">
        <v>182</v>
      </c>
    </row>
    <row r="63" spans="1:16" ht="13.5" thickBot="1" x14ac:dyDescent="0.25">
      <c r="A63" s="2" t="str">
        <f t="shared" si="6"/>
        <v> HABZ 73 </v>
      </c>
      <c r="B63" s="4" t="str">
        <f t="shared" si="7"/>
        <v>II</v>
      </c>
      <c r="C63" s="2">
        <f t="shared" si="8"/>
        <v>39026.411</v>
      </c>
      <c r="D63" s="3" t="str">
        <f t="shared" si="9"/>
        <v>vis</v>
      </c>
      <c r="E63" s="9">
        <f>VLOOKUP(C63,Active!C$21:E$973,3,FALSE)</f>
        <v>4173.5065305024318</v>
      </c>
      <c r="F63" s="4" t="s">
        <v>42</v>
      </c>
      <c r="G63" s="3" t="str">
        <f t="shared" si="10"/>
        <v>39026.411</v>
      </c>
      <c r="H63" s="2">
        <f t="shared" si="11"/>
        <v>4173.5</v>
      </c>
      <c r="I63" s="13" t="s">
        <v>190</v>
      </c>
      <c r="J63" s="12" t="s">
        <v>191</v>
      </c>
      <c r="K63" s="13">
        <v>4173.5</v>
      </c>
      <c r="L63" s="13" t="s">
        <v>92</v>
      </c>
      <c r="M63" s="12" t="s">
        <v>43</v>
      </c>
      <c r="N63" s="12"/>
      <c r="O63" s="11" t="s">
        <v>181</v>
      </c>
      <c r="P63" s="11" t="s">
        <v>182</v>
      </c>
    </row>
    <row r="64" spans="1:16" ht="13.5" thickBot="1" x14ac:dyDescent="0.25">
      <c r="A64" s="2" t="str">
        <f t="shared" si="6"/>
        <v> HABZ 73 </v>
      </c>
      <c r="B64" s="4" t="str">
        <f t="shared" si="7"/>
        <v>II</v>
      </c>
      <c r="C64" s="2">
        <f t="shared" si="8"/>
        <v>40483.383999999998</v>
      </c>
      <c r="D64" s="3" t="str">
        <f t="shared" si="9"/>
        <v>vis</v>
      </c>
      <c r="E64" s="9">
        <f>VLOOKUP(C64,Active!C$21:E$973,3,FALSE)</f>
        <v>4722.5092262046064</v>
      </c>
      <c r="F64" s="4" t="s">
        <v>42</v>
      </c>
      <c r="G64" s="3" t="str">
        <f t="shared" si="10"/>
        <v>40483.384</v>
      </c>
      <c r="H64" s="2">
        <f t="shared" si="11"/>
        <v>4722.5</v>
      </c>
      <c r="I64" s="13" t="s">
        <v>192</v>
      </c>
      <c r="J64" s="12" t="s">
        <v>193</v>
      </c>
      <c r="K64" s="13">
        <v>4722.5</v>
      </c>
      <c r="L64" s="13" t="s">
        <v>194</v>
      </c>
      <c r="M64" s="12" t="s">
        <v>43</v>
      </c>
      <c r="N64" s="12"/>
      <c r="O64" s="11" t="s">
        <v>181</v>
      </c>
      <c r="P64" s="11" t="s">
        <v>182</v>
      </c>
    </row>
    <row r="65" spans="1:16" ht="13.5" thickBot="1" x14ac:dyDescent="0.25">
      <c r="A65" s="2" t="str">
        <f t="shared" si="6"/>
        <v>BAVM 212 </v>
      </c>
      <c r="B65" s="4" t="str">
        <f t="shared" si="7"/>
        <v>II</v>
      </c>
      <c r="C65" s="2">
        <f t="shared" si="8"/>
        <v>55042.438399999999</v>
      </c>
      <c r="D65" s="3" t="str">
        <f t="shared" si="9"/>
        <v>vis</v>
      </c>
      <c r="E65" s="9">
        <f>VLOOKUP(C65,Active!C$21:E$973,3,FALSE)</f>
        <v>10208.51350526442</v>
      </c>
      <c r="F65" s="4" t="s">
        <v>42</v>
      </c>
      <c r="G65" s="3" t="str">
        <f t="shared" si="10"/>
        <v>55042.4384</v>
      </c>
      <c r="H65" s="2">
        <f t="shared" si="11"/>
        <v>10208.5</v>
      </c>
      <c r="I65" s="13" t="s">
        <v>223</v>
      </c>
      <c r="J65" s="12" t="s">
        <v>224</v>
      </c>
      <c r="K65" s="13" t="s">
        <v>225</v>
      </c>
      <c r="L65" s="13" t="s">
        <v>226</v>
      </c>
      <c r="M65" s="12" t="s">
        <v>205</v>
      </c>
      <c r="N65" s="12" t="s">
        <v>206</v>
      </c>
      <c r="O65" s="11" t="s">
        <v>227</v>
      </c>
      <c r="P65" s="10" t="s">
        <v>228</v>
      </c>
    </row>
    <row r="66" spans="1:16" ht="13.5" thickBot="1" x14ac:dyDescent="0.25">
      <c r="A66" s="2" t="str">
        <f t="shared" si="6"/>
        <v>BAVM 225 </v>
      </c>
      <c r="B66" s="4" t="str">
        <f t="shared" si="7"/>
        <v>I</v>
      </c>
      <c r="C66" s="2">
        <f t="shared" si="8"/>
        <v>55797.461600000002</v>
      </c>
      <c r="D66" s="3" t="str">
        <f t="shared" si="9"/>
        <v>vis</v>
      </c>
      <c r="E66" s="9">
        <f>VLOOKUP(C66,Active!C$21:E$973,3,FALSE)</f>
        <v>10493.014159784225</v>
      </c>
      <c r="F66" s="4" t="s">
        <v>42</v>
      </c>
      <c r="G66" s="3" t="str">
        <f t="shared" si="10"/>
        <v>55797.4616</v>
      </c>
      <c r="H66" s="2">
        <f t="shared" si="11"/>
        <v>10493</v>
      </c>
      <c r="I66" s="13" t="s">
        <v>229</v>
      </c>
      <c r="J66" s="12" t="s">
        <v>230</v>
      </c>
      <c r="K66" s="13" t="s">
        <v>231</v>
      </c>
      <c r="L66" s="13" t="s">
        <v>232</v>
      </c>
      <c r="M66" s="12" t="s">
        <v>205</v>
      </c>
      <c r="N66" s="12" t="s">
        <v>206</v>
      </c>
      <c r="O66" s="11" t="s">
        <v>227</v>
      </c>
      <c r="P66" s="10" t="s">
        <v>233</v>
      </c>
    </row>
    <row r="67" spans="1:16" ht="13.5" thickBot="1" x14ac:dyDescent="0.25">
      <c r="A67" s="2" t="str">
        <f t="shared" si="6"/>
        <v>BAVM 225 </v>
      </c>
      <c r="B67" s="4" t="str">
        <f t="shared" si="7"/>
        <v>I</v>
      </c>
      <c r="C67" s="2">
        <f t="shared" si="8"/>
        <v>55805.424099999997</v>
      </c>
      <c r="D67" s="3" t="str">
        <f t="shared" si="9"/>
        <v>vis</v>
      </c>
      <c r="E67" s="9">
        <f>VLOOKUP(C67,Active!C$21:E$973,3,FALSE)</f>
        <v>10496.014513232452</v>
      </c>
      <c r="F67" s="4" t="s">
        <v>42</v>
      </c>
      <c r="G67" s="3" t="str">
        <f t="shared" si="10"/>
        <v>55805.4241</v>
      </c>
      <c r="H67" s="2">
        <f t="shared" si="11"/>
        <v>10496</v>
      </c>
      <c r="I67" s="13" t="s">
        <v>234</v>
      </c>
      <c r="J67" s="12" t="s">
        <v>235</v>
      </c>
      <c r="K67" s="13" t="s">
        <v>236</v>
      </c>
      <c r="L67" s="13" t="s">
        <v>237</v>
      </c>
      <c r="M67" s="12" t="s">
        <v>205</v>
      </c>
      <c r="N67" s="12" t="s">
        <v>206</v>
      </c>
      <c r="O67" s="11" t="s">
        <v>227</v>
      </c>
      <c r="P67" s="10" t="s">
        <v>233</v>
      </c>
    </row>
    <row r="68" spans="1:16" x14ac:dyDescent="0.2">
      <c r="B68" s="4"/>
      <c r="E68" s="9"/>
      <c r="F68" s="4"/>
    </row>
    <row r="69" spans="1:16" x14ac:dyDescent="0.2">
      <c r="B69" s="4"/>
      <c r="E69" s="9"/>
      <c r="F69" s="4"/>
    </row>
    <row r="70" spans="1:16" x14ac:dyDescent="0.2">
      <c r="B70" s="4"/>
      <c r="E70" s="9"/>
      <c r="F70" s="4"/>
    </row>
    <row r="71" spans="1:16" x14ac:dyDescent="0.2">
      <c r="B71" s="4"/>
      <c r="E71" s="9"/>
      <c r="F71" s="4"/>
    </row>
    <row r="72" spans="1:16" x14ac:dyDescent="0.2">
      <c r="B72" s="4"/>
      <c r="E72" s="9"/>
      <c r="F72" s="4"/>
    </row>
    <row r="73" spans="1:16" x14ac:dyDescent="0.2">
      <c r="B73" s="4"/>
      <c r="E73" s="9"/>
      <c r="F73" s="4"/>
    </row>
    <row r="74" spans="1:16" x14ac:dyDescent="0.2">
      <c r="B74" s="4"/>
      <c r="E74" s="9"/>
      <c r="F74" s="4"/>
    </row>
    <row r="75" spans="1:16" x14ac:dyDescent="0.2">
      <c r="B75" s="4"/>
      <c r="E75" s="9"/>
      <c r="F75" s="4"/>
    </row>
    <row r="76" spans="1:16" x14ac:dyDescent="0.2">
      <c r="B76" s="4"/>
      <c r="E76" s="9"/>
      <c r="F76" s="4"/>
    </row>
    <row r="77" spans="1:16" x14ac:dyDescent="0.2">
      <c r="B77" s="4"/>
      <c r="E77" s="9"/>
      <c r="F77" s="4"/>
    </row>
    <row r="78" spans="1:16" x14ac:dyDescent="0.2">
      <c r="B78" s="4"/>
      <c r="E78" s="9"/>
      <c r="F78" s="4"/>
    </row>
    <row r="79" spans="1:16" x14ac:dyDescent="0.2">
      <c r="B79" s="4"/>
      <c r="E79" s="9"/>
      <c r="F79" s="4"/>
    </row>
    <row r="80" spans="1:16" x14ac:dyDescent="0.2">
      <c r="B80" s="4"/>
      <c r="E80" s="9"/>
      <c r="F80" s="4"/>
    </row>
    <row r="81" spans="2:6" x14ac:dyDescent="0.2">
      <c r="B81" s="4"/>
      <c r="E81" s="9"/>
      <c r="F81" s="4"/>
    </row>
    <row r="82" spans="2:6" x14ac:dyDescent="0.2">
      <c r="B82" s="4"/>
      <c r="E82" s="9"/>
      <c r="F82" s="4"/>
    </row>
    <row r="83" spans="2:6" x14ac:dyDescent="0.2">
      <c r="B83" s="4"/>
      <c r="E83" s="9"/>
      <c r="F83" s="4"/>
    </row>
    <row r="84" spans="2:6" x14ac:dyDescent="0.2">
      <c r="B84" s="4"/>
      <c r="E84" s="9"/>
      <c r="F84" s="4"/>
    </row>
    <row r="85" spans="2:6" x14ac:dyDescent="0.2">
      <c r="B85" s="4"/>
      <c r="E85" s="9"/>
      <c r="F85" s="4"/>
    </row>
    <row r="86" spans="2:6" x14ac:dyDescent="0.2">
      <c r="B86" s="4"/>
      <c r="E86" s="9"/>
      <c r="F86" s="4"/>
    </row>
    <row r="87" spans="2:6" x14ac:dyDescent="0.2">
      <c r="B87" s="4"/>
      <c r="E87" s="9"/>
      <c r="F87" s="4"/>
    </row>
    <row r="88" spans="2:6" x14ac:dyDescent="0.2">
      <c r="B88" s="4"/>
      <c r="E88" s="9"/>
      <c r="F88" s="4"/>
    </row>
    <row r="89" spans="2:6" x14ac:dyDescent="0.2">
      <c r="B89" s="4"/>
      <c r="E89" s="9"/>
      <c r="F89" s="4"/>
    </row>
    <row r="90" spans="2:6" x14ac:dyDescent="0.2">
      <c r="B90" s="4"/>
      <c r="E90" s="9"/>
      <c r="F90" s="4"/>
    </row>
    <row r="91" spans="2:6" x14ac:dyDescent="0.2">
      <c r="B91" s="4"/>
      <c r="E91" s="9"/>
      <c r="F91" s="4"/>
    </row>
    <row r="92" spans="2:6" x14ac:dyDescent="0.2">
      <c r="B92" s="4"/>
      <c r="E92" s="9"/>
      <c r="F92" s="4"/>
    </row>
    <row r="93" spans="2:6" x14ac:dyDescent="0.2">
      <c r="B93" s="4"/>
      <c r="E93" s="9"/>
      <c r="F93" s="4"/>
    </row>
    <row r="94" spans="2:6" x14ac:dyDescent="0.2">
      <c r="B94" s="4"/>
      <c r="E94" s="9"/>
      <c r="F94" s="4"/>
    </row>
    <row r="95" spans="2:6" x14ac:dyDescent="0.2">
      <c r="B95" s="4"/>
      <c r="E95" s="9"/>
      <c r="F95" s="4"/>
    </row>
    <row r="96" spans="2:6" x14ac:dyDescent="0.2">
      <c r="B96" s="4"/>
      <c r="E96" s="9"/>
      <c r="F96" s="4"/>
    </row>
    <row r="97" spans="2:6" x14ac:dyDescent="0.2">
      <c r="B97" s="4"/>
      <c r="E97" s="9"/>
      <c r="F97" s="4"/>
    </row>
    <row r="98" spans="2:6" x14ac:dyDescent="0.2">
      <c r="B98" s="4"/>
      <c r="E98" s="9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  <row r="838" spans="2:6" x14ac:dyDescent="0.2">
      <c r="B838" s="4"/>
      <c r="F838" s="4"/>
    </row>
    <row r="839" spans="2:6" x14ac:dyDescent="0.2">
      <c r="B839" s="4"/>
      <c r="F839" s="4"/>
    </row>
    <row r="840" spans="2:6" x14ac:dyDescent="0.2">
      <c r="B840" s="4"/>
      <c r="F840" s="4"/>
    </row>
    <row r="841" spans="2:6" x14ac:dyDescent="0.2">
      <c r="B841" s="4"/>
      <c r="F841" s="4"/>
    </row>
    <row r="842" spans="2:6" x14ac:dyDescent="0.2">
      <c r="B842" s="4"/>
      <c r="F842" s="4"/>
    </row>
    <row r="843" spans="2:6" x14ac:dyDescent="0.2">
      <c r="B843" s="4"/>
      <c r="F843" s="4"/>
    </row>
    <row r="844" spans="2:6" x14ac:dyDescent="0.2">
      <c r="B844" s="4"/>
      <c r="F844" s="4"/>
    </row>
    <row r="845" spans="2:6" x14ac:dyDescent="0.2">
      <c r="B845" s="4"/>
      <c r="F845" s="4"/>
    </row>
    <row r="846" spans="2:6" x14ac:dyDescent="0.2">
      <c r="B846" s="4"/>
      <c r="F846" s="4"/>
    </row>
    <row r="847" spans="2:6" x14ac:dyDescent="0.2">
      <c r="B847" s="4"/>
      <c r="F847" s="4"/>
    </row>
    <row r="848" spans="2:6" x14ac:dyDescent="0.2">
      <c r="B848" s="4"/>
      <c r="F848" s="4"/>
    </row>
    <row r="849" spans="2:6" x14ac:dyDescent="0.2">
      <c r="B849" s="4"/>
      <c r="F849" s="4"/>
    </row>
    <row r="850" spans="2:6" x14ac:dyDescent="0.2">
      <c r="B850" s="4"/>
      <c r="F850" s="4"/>
    </row>
    <row r="851" spans="2:6" x14ac:dyDescent="0.2">
      <c r="B851" s="4"/>
      <c r="F851" s="4"/>
    </row>
    <row r="852" spans="2:6" x14ac:dyDescent="0.2">
      <c r="B852" s="4"/>
      <c r="F852" s="4"/>
    </row>
    <row r="853" spans="2:6" x14ac:dyDescent="0.2">
      <c r="B853" s="4"/>
      <c r="F853" s="4"/>
    </row>
    <row r="854" spans="2:6" x14ac:dyDescent="0.2">
      <c r="B854" s="4"/>
      <c r="F854" s="4"/>
    </row>
    <row r="855" spans="2:6" x14ac:dyDescent="0.2">
      <c r="B855" s="4"/>
      <c r="F855" s="4"/>
    </row>
    <row r="856" spans="2:6" x14ac:dyDescent="0.2">
      <c r="B856" s="4"/>
      <c r="F856" s="4"/>
    </row>
    <row r="857" spans="2:6" x14ac:dyDescent="0.2">
      <c r="B857" s="4"/>
      <c r="F857" s="4"/>
    </row>
    <row r="858" spans="2:6" x14ac:dyDescent="0.2">
      <c r="B858" s="4"/>
      <c r="F858" s="4"/>
    </row>
    <row r="859" spans="2:6" x14ac:dyDescent="0.2">
      <c r="B859" s="4"/>
      <c r="F859" s="4"/>
    </row>
    <row r="860" spans="2:6" x14ac:dyDescent="0.2">
      <c r="B860" s="4"/>
      <c r="F860" s="4"/>
    </row>
    <row r="861" spans="2:6" x14ac:dyDescent="0.2">
      <c r="B861" s="4"/>
      <c r="F861" s="4"/>
    </row>
    <row r="862" spans="2:6" x14ac:dyDescent="0.2">
      <c r="B862" s="4"/>
      <c r="F862" s="4"/>
    </row>
    <row r="863" spans="2:6" x14ac:dyDescent="0.2">
      <c r="B863" s="4"/>
      <c r="F863" s="4"/>
    </row>
    <row r="864" spans="2:6" x14ac:dyDescent="0.2">
      <c r="B864" s="4"/>
      <c r="F864" s="4"/>
    </row>
    <row r="865" spans="2:6" x14ac:dyDescent="0.2">
      <c r="B865" s="4"/>
      <c r="F865" s="4"/>
    </row>
    <row r="866" spans="2:6" x14ac:dyDescent="0.2">
      <c r="B866" s="4"/>
      <c r="F866" s="4"/>
    </row>
    <row r="867" spans="2:6" x14ac:dyDescent="0.2">
      <c r="B867" s="4"/>
      <c r="F867" s="4"/>
    </row>
    <row r="868" spans="2:6" x14ac:dyDescent="0.2">
      <c r="B868" s="4"/>
      <c r="F868" s="4"/>
    </row>
    <row r="869" spans="2:6" x14ac:dyDescent="0.2">
      <c r="B869" s="4"/>
      <c r="F869" s="4"/>
    </row>
    <row r="870" spans="2:6" x14ac:dyDescent="0.2">
      <c r="B870" s="4"/>
      <c r="F870" s="4"/>
    </row>
    <row r="871" spans="2:6" x14ac:dyDescent="0.2">
      <c r="B871" s="4"/>
      <c r="F871" s="4"/>
    </row>
    <row r="872" spans="2:6" x14ac:dyDescent="0.2">
      <c r="B872" s="4"/>
      <c r="F872" s="4"/>
    </row>
    <row r="873" spans="2:6" x14ac:dyDescent="0.2">
      <c r="B873" s="4"/>
      <c r="F873" s="4"/>
    </row>
    <row r="874" spans="2:6" x14ac:dyDescent="0.2">
      <c r="B874" s="4"/>
      <c r="F874" s="4"/>
    </row>
    <row r="875" spans="2:6" x14ac:dyDescent="0.2">
      <c r="B875" s="4"/>
      <c r="F875" s="4"/>
    </row>
    <row r="876" spans="2:6" x14ac:dyDescent="0.2">
      <c r="B876" s="4"/>
      <c r="F876" s="4"/>
    </row>
    <row r="877" spans="2:6" x14ac:dyDescent="0.2">
      <c r="B877" s="4"/>
      <c r="F877" s="4"/>
    </row>
    <row r="878" spans="2:6" x14ac:dyDescent="0.2">
      <c r="B878" s="4"/>
      <c r="F878" s="4"/>
    </row>
    <row r="879" spans="2:6" x14ac:dyDescent="0.2">
      <c r="B879" s="4"/>
      <c r="F879" s="4"/>
    </row>
    <row r="880" spans="2:6" x14ac:dyDescent="0.2">
      <c r="B880" s="4"/>
      <c r="F880" s="4"/>
    </row>
    <row r="881" spans="2:6" x14ac:dyDescent="0.2">
      <c r="B881" s="4"/>
      <c r="F881" s="4"/>
    </row>
    <row r="882" spans="2:6" x14ac:dyDescent="0.2">
      <c r="B882" s="4"/>
      <c r="F882" s="4"/>
    </row>
    <row r="883" spans="2:6" x14ac:dyDescent="0.2">
      <c r="B883" s="4"/>
      <c r="F883" s="4"/>
    </row>
    <row r="884" spans="2:6" x14ac:dyDescent="0.2">
      <c r="B884" s="4"/>
      <c r="F884" s="4"/>
    </row>
    <row r="885" spans="2:6" x14ac:dyDescent="0.2">
      <c r="B885" s="4"/>
      <c r="F885" s="4"/>
    </row>
    <row r="886" spans="2:6" x14ac:dyDescent="0.2">
      <c r="B886" s="4"/>
      <c r="F886" s="4"/>
    </row>
  </sheetData>
  <phoneticPr fontId="7" type="noConversion"/>
  <hyperlinks>
    <hyperlink ref="P12" r:id="rId1" display="http://www.bav-astro.de/sfs/BAVM_link.php?BAVMnr=183"/>
    <hyperlink ref="P13" r:id="rId2" display="http://www.bav-astro.de/sfs/BAVM_link.php?BAVMnr=183"/>
    <hyperlink ref="P15" r:id="rId3" display="http://www.bav-astro.de/sfs/BAVM_link.php?BAVMnr=183"/>
    <hyperlink ref="P65" r:id="rId4" display="http://www.bav-astro.de/sfs/BAVM_link.php?BAVMnr=212"/>
    <hyperlink ref="P66" r:id="rId5" display="http://www.bav-astro.de/sfs/BAVM_link.php?BAVMnr=225"/>
    <hyperlink ref="P67" r:id="rId6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2024-03-06T06:06:24Z</dcterms:modified>
</cp:coreProperties>
</file>