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AD33B5-DFD9-48E0-9DF8-263A51053B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29" i="1" l="1"/>
  <c r="E129" i="1"/>
  <c r="F129" i="1"/>
  <c r="G129" i="1"/>
  <c r="K129" i="1"/>
  <c r="E128" i="1"/>
  <c r="F128" i="1"/>
  <c r="G128" i="1"/>
  <c r="K128" i="1"/>
  <c r="Q128" i="1"/>
  <c r="E127" i="1"/>
  <c r="F127" i="1"/>
  <c r="G127" i="1"/>
  <c r="K127" i="1"/>
  <c r="Q127" i="1"/>
  <c r="Q126" i="1"/>
  <c r="G126" i="1"/>
  <c r="K126" i="1"/>
  <c r="F126" i="1"/>
  <c r="E126" i="1"/>
  <c r="E125" i="1"/>
  <c r="F125" i="1"/>
  <c r="G125" i="1"/>
  <c r="K125" i="1"/>
  <c r="D9" i="1"/>
  <c r="C9" i="1"/>
  <c r="Q125" i="1"/>
  <c r="Q124" i="1"/>
  <c r="E117" i="1"/>
  <c r="F117" i="1"/>
  <c r="G117" i="1"/>
  <c r="K117" i="1"/>
  <c r="E118" i="1"/>
  <c r="F118" i="1"/>
  <c r="G118" i="1"/>
  <c r="K118" i="1"/>
  <c r="E119" i="1"/>
  <c r="F119" i="1"/>
  <c r="G119" i="1"/>
  <c r="K119" i="1"/>
  <c r="E124" i="1"/>
  <c r="F124" i="1"/>
  <c r="G124" i="1"/>
  <c r="K124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21" i="1"/>
  <c r="F121" i="1"/>
  <c r="G121" i="1"/>
  <c r="K121" i="1"/>
  <c r="E120" i="1"/>
  <c r="F120" i="1"/>
  <c r="G120" i="1"/>
  <c r="K120" i="1"/>
  <c r="E122" i="1"/>
  <c r="F122" i="1"/>
  <c r="G122" i="1"/>
  <c r="K122" i="1"/>
  <c r="E123" i="1"/>
  <c r="F123" i="1"/>
  <c r="G123" i="1"/>
  <c r="K123" i="1"/>
  <c r="Q119" i="1"/>
  <c r="Q118" i="1"/>
  <c r="Q117" i="1"/>
  <c r="G111" i="2"/>
  <c r="C111" i="2"/>
  <c r="E111" i="2"/>
  <c r="G106" i="2"/>
  <c r="C106" i="2"/>
  <c r="E106" i="2"/>
  <c r="G105" i="2"/>
  <c r="C105" i="2"/>
  <c r="E105" i="2"/>
  <c r="G104" i="2"/>
  <c r="C104" i="2"/>
  <c r="E104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E108" i="1"/>
  <c r="G96" i="2"/>
  <c r="C96" i="2"/>
  <c r="E96" i="2"/>
  <c r="E107" i="1"/>
  <c r="G95" i="2"/>
  <c r="C95" i="2"/>
  <c r="E95" i="2"/>
  <c r="E106" i="1"/>
  <c r="G94" i="2"/>
  <c r="C94" i="2"/>
  <c r="E94" i="2"/>
  <c r="E105" i="1"/>
  <c r="G93" i="2"/>
  <c r="C93" i="2"/>
  <c r="E93" i="2"/>
  <c r="E104" i="1"/>
  <c r="G92" i="2"/>
  <c r="C92" i="2"/>
  <c r="E92" i="2"/>
  <c r="E103" i="1"/>
  <c r="G91" i="2"/>
  <c r="C91" i="2"/>
  <c r="E91" i="2"/>
  <c r="E102" i="1"/>
  <c r="G90" i="2"/>
  <c r="C90" i="2"/>
  <c r="E90" i="2"/>
  <c r="E101" i="1"/>
  <c r="G89" i="2"/>
  <c r="C89" i="2"/>
  <c r="E89" i="2"/>
  <c r="E100" i="1"/>
  <c r="G88" i="2"/>
  <c r="C88" i="2"/>
  <c r="E88" i="2"/>
  <c r="E99" i="1"/>
  <c r="G87" i="2"/>
  <c r="C87" i="2"/>
  <c r="E87" i="2"/>
  <c r="E98" i="1"/>
  <c r="G86" i="2"/>
  <c r="C86" i="2"/>
  <c r="E86" i="2"/>
  <c r="E97" i="1"/>
  <c r="G85" i="2"/>
  <c r="C85" i="2"/>
  <c r="E85" i="2"/>
  <c r="E96" i="1"/>
  <c r="G84" i="2"/>
  <c r="C84" i="2"/>
  <c r="E84" i="2"/>
  <c r="E95" i="1"/>
  <c r="G83" i="2"/>
  <c r="C83" i="2"/>
  <c r="E83" i="2"/>
  <c r="E94" i="1"/>
  <c r="G82" i="2"/>
  <c r="C82" i="2"/>
  <c r="E82" i="2"/>
  <c r="E93" i="1"/>
  <c r="G81" i="2"/>
  <c r="C81" i="2"/>
  <c r="E81" i="2"/>
  <c r="E92" i="1"/>
  <c r="G80" i="2"/>
  <c r="C80" i="2"/>
  <c r="E80" i="2"/>
  <c r="E91" i="1"/>
  <c r="G79" i="2"/>
  <c r="C79" i="2"/>
  <c r="E79" i="2"/>
  <c r="E90" i="1"/>
  <c r="G78" i="2"/>
  <c r="C78" i="2"/>
  <c r="E78" i="2"/>
  <c r="E89" i="1"/>
  <c r="G77" i="2"/>
  <c r="C77" i="2"/>
  <c r="E77" i="2"/>
  <c r="E88" i="1"/>
  <c r="G76" i="2"/>
  <c r="C76" i="2"/>
  <c r="E76" i="2"/>
  <c r="E87" i="1"/>
  <c r="G75" i="2"/>
  <c r="C75" i="2"/>
  <c r="E75" i="2"/>
  <c r="E86" i="1"/>
  <c r="G74" i="2"/>
  <c r="C74" i="2"/>
  <c r="E74" i="2"/>
  <c r="E85" i="1"/>
  <c r="G73" i="2"/>
  <c r="C73" i="2"/>
  <c r="E73" i="2"/>
  <c r="E84" i="1"/>
  <c r="G72" i="2"/>
  <c r="C72" i="2"/>
  <c r="E72" i="2"/>
  <c r="E83" i="1"/>
  <c r="G71" i="2"/>
  <c r="C71" i="2"/>
  <c r="E71" i="2"/>
  <c r="E82" i="1"/>
  <c r="G70" i="2"/>
  <c r="C70" i="2"/>
  <c r="E70" i="2"/>
  <c r="E81" i="1"/>
  <c r="G69" i="2"/>
  <c r="C69" i="2"/>
  <c r="E69" i="2"/>
  <c r="E80" i="1"/>
  <c r="G68" i="2"/>
  <c r="C68" i="2"/>
  <c r="E68" i="2"/>
  <c r="E79" i="1"/>
  <c r="G67" i="2"/>
  <c r="C67" i="2"/>
  <c r="E67" i="2"/>
  <c r="E78" i="1"/>
  <c r="G66" i="2"/>
  <c r="C66" i="2"/>
  <c r="E66" i="2"/>
  <c r="E77" i="1"/>
  <c r="G65" i="2"/>
  <c r="C65" i="2"/>
  <c r="E65" i="2"/>
  <c r="E76" i="1"/>
  <c r="G64" i="2"/>
  <c r="C64" i="2"/>
  <c r="E64" i="2"/>
  <c r="E75" i="1"/>
  <c r="G63" i="2"/>
  <c r="C63" i="2"/>
  <c r="E63" i="2"/>
  <c r="E74" i="1"/>
  <c r="G62" i="2"/>
  <c r="C62" i="2"/>
  <c r="E62" i="2"/>
  <c r="E73" i="1"/>
  <c r="G61" i="2"/>
  <c r="C61" i="2"/>
  <c r="E61" i="2"/>
  <c r="E72" i="1"/>
  <c r="G60" i="2"/>
  <c r="C60" i="2"/>
  <c r="E60" i="2"/>
  <c r="E71" i="1"/>
  <c r="G59" i="2"/>
  <c r="C59" i="2"/>
  <c r="E59" i="2"/>
  <c r="E70" i="1"/>
  <c r="G58" i="2"/>
  <c r="C58" i="2"/>
  <c r="E58" i="2"/>
  <c r="E69" i="1"/>
  <c r="G57" i="2"/>
  <c r="C57" i="2"/>
  <c r="E57" i="2"/>
  <c r="E68" i="1"/>
  <c r="G56" i="2"/>
  <c r="C56" i="2"/>
  <c r="E56" i="2"/>
  <c r="E67" i="1"/>
  <c r="G55" i="2"/>
  <c r="C55" i="2"/>
  <c r="E55" i="2"/>
  <c r="E66" i="1"/>
  <c r="G54" i="2"/>
  <c r="C54" i="2"/>
  <c r="E54" i="2"/>
  <c r="E65" i="1"/>
  <c r="G53" i="2"/>
  <c r="C53" i="2"/>
  <c r="E53" i="2"/>
  <c r="E64" i="1"/>
  <c r="G52" i="2"/>
  <c r="C52" i="2"/>
  <c r="E52" i="2"/>
  <c r="E63" i="1"/>
  <c r="G51" i="2"/>
  <c r="C51" i="2"/>
  <c r="E51" i="2"/>
  <c r="E62" i="1"/>
  <c r="G50" i="2"/>
  <c r="C50" i="2"/>
  <c r="E50" i="2"/>
  <c r="E61" i="1"/>
  <c r="G49" i="2"/>
  <c r="C49" i="2"/>
  <c r="E49" i="2"/>
  <c r="E60" i="1"/>
  <c r="G48" i="2"/>
  <c r="C48" i="2"/>
  <c r="E48" i="2"/>
  <c r="E59" i="1"/>
  <c r="G47" i="2"/>
  <c r="C47" i="2"/>
  <c r="E47" i="2"/>
  <c r="E58" i="1"/>
  <c r="G46" i="2"/>
  <c r="C46" i="2"/>
  <c r="E46" i="2"/>
  <c r="E57" i="1"/>
  <c r="G45" i="2"/>
  <c r="C45" i="2"/>
  <c r="E45" i="2"/>
  <c r="E56" i="1"/>
  <c r="G44" i="2"/>
  <c r="C44" i="2"/>
  <c r="E44" i="2"/>
  <c r="E55" i="1"/>
  <c r="G43" i="2"/>
  <c r="C43" i="2"/>
  <c r="E43" i="2"/>
  <c r="E54" i="1"/>
  <c r="G42" i="2"/>
  <c r="C42" i="2"/>
  <c r="E42" i="2"/>
  <c r="E53" i="1"/>
  <c r="G41" i="2"/>
  <c r="C41" i="2"/>
  <c r="E41" i="2"/>
  <c r="E52" i="1"/>
  <c r="G40" i="2"/>
  <c r="C40" i="2"/>
  <c r="E40" i="2"/>
  <c r="E51" i="1"/>
  <c r="G39" i="2"/>
  <c r="C39" i="2"/>
  <c r="E39" i="2"/>
  <c r="E50" i="1"/>
  <c r="G38" i="2"/>
  <c r="C38" i="2"/>
  <c r="E38" i="2"/>
  <c r="E49" i="1"/>
  <c r="G37" i="2"/>
  <c r="C37" i="2"/>
  <c r="E37" i="2"/>
  <c r="E48" i="1"/>
  <c r="G36" i="2"/>
  <c r="C36" i="2"/>
  <c r="E36" i="2"/>
  <c r="E47" i="1"/>
  <c r="G35" i="2"/>
  <c r="C35" i="2"/>
  <c r="E35" i="2"/>
  <c r="E46" i="1"/>
  <c r="G34" i="2"/>
  <c r="C34" i="2"/>
  <c r="E34" i="2"/>
  <c r="E45" i="1"/>
  <c r="G33" i="2"/>
  <c r="C33" i="2"/>
  <c r="E33" i="2"/>
  <c r="E44" i="1"/>
  <c r="G32" i="2"/>
  <c r="C32" i="2"/>
  <c r="E32" i="2"/>
  <c r="E43" i="1"/>
  <c r="G31" i="2"/>
  <c r="C31" i="2"/>
  <c r="E31" i="2"/>
  <c r="E42" i="1"/>
  <c r="G30" i="2"/>
  <c r="C30" i="2"/>
  <c r="E30" i="2"/>
  <c r="E41" i="1"/>
  <c r="G29" i="2"/>
  <c r="C29" i="2"/>
  <c r="E29" i="2"/>
  <c r="E40" i="1"/>
  <c r="G28" i="2"/>
  <c r="C28" i="2"/>
  <c r="E28" i="2"/>
  <c r="E39" i="1"/>
  <c r="G27" i="2"/>
  <c r="C27" i="2"/>
  <c r="E27" i="2"/>
  <c r="E38" i="1"/>
  <c r="G26" i="2"/>
  <c r="C26" i="2"/>
  <c r="E26" i="2"/>
  <c r="E37" i="1"/>
  <c r="G25" i="2"/>
  <c r="C25" i="2"/>
  <c r="E25" i="2"/>
  <c r="E36" i="1"/>
  <c r="G24" i="2"/>
  <c r="C24" i="2"/>
  <c r="E24" i="2"/>
  <c r="E35" i="1"/>
  <c r="G23" i="2"/>
  <c r="C23" i="2"/>
  <c r="E23" i="2"/>
  <c r="E34" i="1"/>
  <c r="G22" i="2"/>
  <c r="C22" i="2"/>
  <c r="E22" i="2"/>
  <c r="E33" i="1"/>
  <c r="G21" i="2"/>
  <c r="C21" i="2"/>
  <c r="E21" i="2"/>
  <c r="E32" i="1"/>
  <c r="G20" i="2"/>
  <c r="C20" i="2"/>
  <c r="E20" i="2"/>
  <c r="E31" i="1"/>
  <c r="G19" i="2"/>
  <c r="C19" i="2"/>
  <c r="E19" i="2"/>
  <c r="E30" i="1"/>
  <c r="G18" i="2"/>
  <c r="C18" i="2"/>
  <c r="E18" i="2"/>
  <c r="E28" i="1"/>
  <c r="G17" i="2"/>
  <c r="C17" i="2"/>
  <c r="E17" i="2"/>
  <c r="E27" i="1"/>
  <c r="G16" i="2"/>
  <c r="C16" i="2"/>
  <c r="E16" i="2"/>
  <c r="E26" i="1"/>
  <c r="G15" i="2"/>
  <c r="C15" i="2"/>
  <c r="E15" i="2"/>
  <c r="E25" i="1"/>
  <c r="G14" i="2"/>
  <c r="C14" i="2"/>
  <c r="E14" i="2"/>
  <c r="E24" i="1"/>
  <c r="G13" i="2"/>
  <c r="C13" i="2"/>
  <c r="E13" i="2"/>
  <c r="E23" i="1"/>
  <c r="G12" i="2"/>
  <c r="C12" i="2"/>
  <c r="E12" i="2"/>
  <c r="E22" i="1"/>
  <c r="G11" i="2"/>
  <c r="C11" i="2"/>
  <c r="E11" i="2"/>
  <c r="E21" i="1"/>
  <c r="H111" i="2"/>
  <c r="B111" i="2"/>
  <c r="D111" i="2"/>
  <c r="A111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F82" i="2"/>
  <c r="D82" i="2"/>
  <c r="A82" i="2"/>
  <c r="H81" i="2"/>
  <c r="B81" i="2"/>
  <c r="F81" i="2"/>
  <c r="D81" i="2"/>
  <c r="A81" i="2"/>
  <c r="H80" i="2"/>
  <c r="F80" i="2"/>
  <c r="D80" i="2"/>
  <c r="B80" i="2"/>
  <c r="A80" i="2"/>
  <c r="H79" i="2"/>
  <c r="F79" i="2"/>
  <c r="D79" i="2"/>
  <c r="B79" i="2"/>
  <c r="A79" i="2"/>
  <c r="H78" i="2"/>
  <c r="B78" i="2"/>
  <c r="F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23" i="1"/>
  <c r="Q122" i="1"/>
  <c r="Q120" i="1"/>
  <c r="F21" i="1"/>
  <c r="F22" i="1"/>
  <c r="G22" i="1"/>
  <c r="H22" i="1"/>
  <c r="F23" i="1"/>
  <c r="G23" i="1"/>
  <c r="H23" i="1"/>
  <c r="F24" i="1"/>
  <c r="F25" i="1"/>
  <c r="F26" i="1"/>
  <c r="G26" i="1"/>
  <c r="H26" i="1"/>
  <c r="F27" i="1"/>
  <c r="F28" i="1"/>
  <c r="E29" i="1"/>
  <c r="F29" i="1"/>
  <c r="G29" i="1"/>
  <c r="H29" i="1"/>
  <c r="F30" i="1"/>
  <c r="F31" i="1"/>
  <c r="G31" i="1"/>
  <c r="H31" i="1"/>
  <c r="F32" i="1"/>
  <c r="F33" i="1"/>
  <c r="G33" i="1"/>
  <c r="H33" i="1"/>
  <c r="F34" i="1"/>
  <c r="F35" i="1"/>
  <c r="G35" i="1"/>
  <c r="H35" i="1"/>
  <c r="F36" i="1"/>
  <c r="F37" i="1"/>
  <c r="G37" i="1"/>
  <c r="H37" i="1"/>
  <c r="F38" i="1"/>
  <c r="F39" i="1"/>
  <c r="G39" i="1"/>
  <c r="H39" i="1"/>
  <c r="F40" i="1"/>
  <c r="F41" i="1"/>
  <c r="G41" i="1"/>
  <c r="H41" i="1"/>
  <c r="F42" i="1"/>
  <c r="F43" i="1"/>
  <c r="G43" i="1"/>
  <c r="H43" i="1"/>
  <c r="F44" i="1"/>
  <c r="F45" i="1"/>
  <c r="G45" i="1"/>
  <c r="H45" i="1"/>
  <c r="F46" i="1"/>
  <c r="F47" i="1"/>
  <c r="G47" i="1"/>
  <c r="H47" i="1"/>
  <c r="F48" i="1"/>
  <c r="F49" i="1"/>
  <c r="G49" i="1"/>
  <c r="H49" i="1"/>
  <c r="F50" i="1"/>
  <c r="F51" i="1"/>
  <c r="G51" i="1"/>
  <c r="H51" i="1"/>
  <c r="F52" i="1"/>
  <c r="F53" i="1"/>
  <c r="G53" i="1"/>
  <c r="H53" i="1"/>
  <c r="F54" i="1"/>
  <c r="F55" i="1"/>
  <c r="G55" i="1"/>
  <c r="H55" i="1"/>
  <c r="F56" i="1"/>
  <c r="F57" i="1"/>
  <c r="G57" i="1"/>
  <c r="H57" i="1"/>
  <c r="F58" i="1"/>
  <c r="F59" i="1"/>
  <c r="G59" i="1"/>
  <c r="H59" i="1"/>
  <c r="F60" i="1"/>
  <c r="F61" i="1"/>
  <c r="G61" i="1"/>
  <c r="H61" i="1"/>
  <c r="F62" i="1"/>
  <c r="F63" i="1"/>
  <c r="G63" i="1"/>
  <c r="H63" i="1"/>
  <c r="F64" i="1"/>
  <c r="F65" i="1"/>
  <c r="G65" i="1"/>
  <c r="H65" i="1"/>
  <c r="F66" i="1"/>
  <c r="F67" i="1"/>
  <c r="G67" i="1"/>
  <c r="H67" i="1"/>
  <c r="F68" i="1"/>
  <c r="F69" i="1"/>
  <c r="G69" i="1"/>
  <c r="H69" i="1"/>
  <c r="F70" i="1"/>
  <c r="F71" i="1"/>
  <c r="G71" i="1"/>
  <c r="H71" i="1"/>
  <c r="F72" i="1"/>
  <c r="F73" i="1"/>
  <c r="G73" i="1"/>
  <c r="H73" i="1"/>
  <c r="F74" i="1"/>
  <c r="F75" i="1"/>
  <c r="G75" i="1"/>
  <c r="H75" i="1"/>
  <c r="F76" i="1"/>
  <c r="F77" i="1"/>
  <c r="G77" i="1"/>
  <c r="H77" i="1"/>
  <c r="F78" i="1"/>
  <c r="F79" i="1"/>
  <c r="G79" i="1"/>
  <c r="H79" i="1"/>
  <c r="F80" i="1"/>
  <c r="F81" i="1"/>
  <c r="G81" i="1"/>
  <c r="H81" i="1"/>
  <c r="F82" i="1"/>
  <c r="F83" i="1"/>
  <c r="G83" i="1"/>
  <c r="H83" i="1"/>
  <c r="F84" i="1"/>
  <c r="F85" i="1"/>
  <c r="G85" i="1"/>
  <c r="H85" i="1"/>
  <c r="F86" i="1"/>
  <c r="F87" i="1"/>
  <c r="G87" i="1"/>
  <c r="H87" i="1"/>
  <c r="F88" i="1"/>
  <c r="F89" i="1"/>
  <c r="G89" i="1"/>
  <c r="H89" i="1"/>
  <c r="F90" i="1"/>
  <c r="F91" i="1"/>
  <c r="G91" i="1"/>
  <c r="H91" i="1"/>
  <c r="F92" i="1"/>
  <c r="F93" i="1"/>
  <c r="G93" i="1"/>
  <c r="H93" i="1"/>
  <c r="F94" i="1"/>
  <c r="F95" i="1"/>
  <c r="G95" i="1"/>
  <c r="H95" i="1"/>
  <c r="F96" i="1"/>
  <c r="F97" i="1"/>
  <c r="G97" i="1"/>
  <c r="H97" i="1"/>
  <c r="F98" i="1"/>
  <c r="F99" i="1"/>
  <c r="G99" i="1"/>
  <c r="H99" i="1"/>
  <c r="F100" i="1"/>
  <c r="F101" i="1"/>
  <c r="G101" i="1"/>
  <c r="H101" i="1"/>
  <c r="F102" i="1"/>
  <c r="F103" i="1"/>
  <c r="G103" i="1"/>
  <c r="H103" i="1"/>
  <c r="F104" i="1"/>
  <c r="F105" i="1"/>
  <c r="G105" i="1"/>
  <c r="H105" i="1"/>
  <c r="F106" i="1"/>
  <c r="F107" i="1"/>
  <c r="G107" i="1"/>
  <c r="J107" i="1"/>
  <c r="F108" i="1"/>
  <c r="F16" i="1"/>
  <c r="F17" i="1" s="1"/>
  <c r="C17" i="1"/>
  <c r="Q121" i="1"/>
  <c r="G21" i="1"/>
  <c r="G24" i="1"/>
  <c r="H24" i="1"/>
  <c r="G25" i="1"/>
  <c r="G27" i="1"/>
  <c r="G28" i="1"/>
  <c r="H28" i="1"/>
  <c r="G30" i="1"/>
  <c r="H30" i="1"/>
  <c r="G32" i="1"/>
  <c r="H32" i="1"/>
  <c r="G34" i="1"/>
  <c r="H34" i="1"/>
  <c r="G36" i="1"/>
  <c r="H36" i="1"/>
  <c r="G38" i="1"/>
  <c r="H38" i="1"/>
  <c r="G40" i="1"/>
  <c r="H40" i="1"/>
  <c r="G42" i="1"/>
  <c r="H42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G84" i="1"/>
  <c r="H84" i="1"/>
  <c r="G86" i="1"/>
  <c r="H86" i="1"/>
  <c r="G88" i="1"/>
  <c r="H88" i="1"/>
  <c r="G90" i="1"/>
  <c r="H90" i="1"/>
  <c r="G92" i="1"/>
  <c r="H92" i="1"/>
  <c r="G94" i="1"/>
  <c r="H94" i="1"/>
  <c r="G96" i="1"/>
  <c r="H96" i="1"/>
  <c r="G98" i="1"/>
  <c r="H98" i="1"/>
  <c r="G100" i="1"/>
  <c r="H100" i="1"/>
  <c r="G102" i="1"/>
  <c r="H102" i="1"/>
  <c r="G104" i="1"/>
  <c r="H104" i="1"/>
  <c r="G106" i="1"/>
  <c r="H106" i="1"/>
  <c r="G108" i="1"/>
  <c r="J108" i="1"/>
  <c r="J115" i="1"/>
  <c r="Q115" i="1"/>
  <c r="J116" i="1"/>
  <c r="Q116" i="1"/>
  <c r="Q22" i="1"/>
  <c r="Q23" i="1"/>
  <c r="Q24" i="1"/>
  <c r="H25" i="1"/>
  <c r="Q25" i="1"/>
  <c r="Q26" i="1"/>
  <c r="H27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J109" i="1"/>
  <c r="Q109" i="1"/>
  <c r="J110" i="1"/>
  <c r="Q110" i="1"/>
  <c r="J111" i="1"/>
  <c r="Q111" i="1"/>
  <c r="J112" i="1"/>
  <c r="Q112" i="1"/>
  <c r="K113" i="1"/>
  <c r="Q113" i="1"/>
  <c r="K114" i="1"/>
  <c r="Q114" i="1"/>
  <c r="Q21" i="1"/>
  <c r="H21" i="1"/>
  <c r="C12" i="1"/>
  <c r="C11" i="1"/>
  <c r="O122" i="1" l="1"/>
  <c r="O125" i="1"/>
  <c r="O117" i="1"/>
  <c r="O129" i="1"/>
  <c r="O112" i="1"/>
  <c r="O110" i="1"/>
  <c r="O114" i="1"/>
  <c r="O120" i="1"/>
  <c r="O116" i="1"/>
  <c r="O118" i="1"/>
  <c r="O128" i="1"/>
  <c r="O113" i="1"/>
  <c r="O127" i="1"/>
  <c r="O126" i="1"/>
  <c r="O111" i="1"/>
  <c r="O115" i="1"/>
  <c r="O124" i="1"/>
  <c r="O121" i="1"/>
  <c r="O109" i="1"/>
  <c r="C15" i="1"/>
  <c r="F18" i="1" s="1"/>
  <c r="O123" i="1"/>
  <c r="O119" i="1"/>
  <c r="C16" i="1"/>
  <c r="D18" i="1" s="1"/>
  <c r="F19" i="1" l="1"/>
  <c r="C18" i="1"/>
</calcChain>
</file>

<file path=xl/sharedStrings.xml><?xml version="1.0" encoding="utf-8"?>
<sst xmlns="http://schemas.openxmlformats.org/spreadsheetml/2006/main" count="905" uniqueCount="382">
  <si>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</si>
  <si>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</si>
  <si>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</si>
  <si>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</si>
  <si>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</si>
  <si>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</si>
  <si>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</si>
  <si>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</si>
  <si>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</si>
  <si>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</si>
  <si>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</si>
  <si>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</si>
  <si>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</si>
  <si>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</si>
  <si>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</si>
  <si>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</si>
  <si>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</si>
  <si>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</si>
  <si>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</si>
  <si>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</si>
  <si>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</si>
  <si>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</si>
  <si>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</si>
  <si>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</si>
  <si>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</si>
  <si>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</si>
  <si>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GN Sge / gsc 1626-1694 / HD 351562</t>
  </si>
  <si>
    <t>EB/KE</t>
  </si>
  <si>
    <t>G.Richter MVS 4.33</t>
  </si>
  <si>
    <t>T.Brelstaff VSSC 60.23</t>
  </si>
  <si>
    <t>F.Agerer BAVM 68</t>
  </si>
  <si>
    <t>ROTSE</t>
  </si>
  <si>
    <t>II</t>
  </si>
  <si>
    <t>I</t>
  </si>
  <si>
    <t>IBVS 5690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</si>
  <si>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</si>
  <si>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</si>
  <si>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</si>
  <si>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</si>
  <si>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</si>
  <si>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</si>
  <si>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5920</t>
  </si>
  <si>
    <t>Start of linear fit &gt;&gt;&gt;&gt;&gt;&gt;&gt;&gt;&gt;&gt;&gt;&gt;&gt;&gt;&gt;&gt;&gt;&gt;&gt;&gt;&gt;</t>
  </si>
  <si>
    <t>Add cycle</t>
  </si>
  <si>
    <t>Old Cycle</t>
  </si>
  <si>
    <t>OEJV 0137</t>
  </si>
  <si>
    <t>IBVS 6084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</si>
  <si>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</si>
  <si>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</si>
  <si>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</si>
  <si>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</si>
  <si>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</si>
  <si>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</si>
  <si>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</si>
  <si>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</si>
  <si>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</si>
  <si>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</si>
  <si>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</si>
  <si>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</si>
  <si>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2425686.639 </t>
  </si>
  <si>
    <t> 16.03.1929 03:20 </t>
  </si>
  <si>
    <t> -0.031 </t>
  </si>
  <si>
    <t>P </t>
  </si>
  <si>
    <t> G.Richter </t>
  </si>
  <si>
    <t> MVS 4.33 </t>
  </si>
  <si>
    <t>2425804.524 </t>
  </si>
  <si>
    <t> 12.07.1929 00:34 </t>
  </si>
  <si>
    <t> -0.030 </t>
  </si>
  <si>
    <t>2425830.388 </t>
  </si>
  <si>
    <t> 06.08.1929 21:18 </t>
  </si>
  <si>
    <t> -0.042 </t>
  </si>
  <si>
    <t>2426129.466 </t>
  </si>
  <si>
    <t> 01.06.1930 23:11 </t>
  </si>
  <si>
    <t> 0.015 </t>
  </si>
  <si>
    <t>2426157.513 </t>
  </si>
  <si>
    <t> 30.06.1930 00:18 </t>
  </si>
  <si>
    <t> 0.029 </t>
  </si>
  <si>
    <t>2426924.438 </t>
  </si>
  <si>
    <t> 04.08.1932 22:30 </t>
  </si>
  <si>
    <t> -0.006 </t>
  </si>
  <si>
    <t>2426947.458 </t>
  </si>
  <si>
    <t> 27.08.1932 22:59 </t>
  </si>
  <si>
    <t> 0.012 </t>
  </si>
  <si>
    <t>2427596.510 </t>
  </si>
  <si>
    <t> 08.06.1934 00:14 </t>
  </si>
  <si>
    <t> -0.012 </t>
  </si>
  <si>
    <t>2427601.520 </t>
  </si>
  <si>
    <t> 13.06.1934 00:28 </t>
  </si>
  <si>
    <t> -0.034 </t>
  </si>
  <si>
    <t>2427637.456 </t>
  </si>
  <si>
    <t> 18.07.1934 22:56 </t>
  </si>
  <si>
    <t> -0.038 </t>
  </si>
  <si>
    <t>2427660.499 </t>
  </si>
  <si>
    <t> 10.08.1934 23:58 </t>
  </si>
  <si>
    <t> 0.004 </t>
  </si>
  <si>
    <t>2427745.283 </t>
  </si>
  <si>
    <t> 03.11.1934 18:47 </t>
  </si>
  <si>
    <t>2427982.488 </t>
  </si>
  <si>
    <t> 28.06.1935 23:42 </t>
  </si>
  <si>
    <t>2428018.453 </t>
  </si>
  <si>
    <t> 03.08.1935 22:52 </t>
  </si>
  <si>
    <t> -0.005 </t>
  </si>
  <si>
    <t>2428041.438 </t>
  </si>
  <si>
    <t> 26.08.1935 22:30 </t>
  </si>
  <si>
    <t> -0.021 </t>
  </si>
  <si>
    <t>2428072.353 </t>
  </si>
  <si>
    <t> 26.09.1935 20:28 </t>
  </si>
  <si>
    <t> -0.015 </t>
  </si>
  <si>
    <t>2429575.388 </t>
  </si>
  <si>
    <t> 07.11.1939 21:18 </t>
  </si>
  <si>
    <t> 0.010 </t>
  </si>
  <si>
    <t>2429825.527 </t>
  </si>
  <si>
    <t> 15.07.1940 00:38 </t>
  </si>
  <si>
    <t> 0.006 </t>
  </si>
  <si>
    <t>2429853.549 </t>
  </si>
  <si>
    <t> 12.08.1940 01:10 </t>
  </si>
  <si>
    <t>2429853.554 </t>
  </si>
  <si>
    <t> 12.08.1940 01:17 </t>
  </si>
  <si>
    <t> 0.000 </t>
  </si>
  <si>
    <t>2429879.419 </t>
  </si>
  <si>
    <t> 06.09.1940 22:03 </t>
  </si>
  <si>
    <t>2430088.611 </t>
  </si>
  <si>
    <t> 04.04.1941 02:39 </t>
  </si>
  <si>
    <t> 0.009 </t>
  </si>
  <si>
    <t>2430088.623 </t>
  </si>
  <si>
    <t> 04.04.1941 02:57 </t>
  </si>
  <si>
    <t> 0.021 </t>
  </si>
  <si>
    <t>2430165.491 </t>
  </si>
  <si>
    <t> 19.06.1941 23:47 </t>
  </si>
  <si>
    <t> -0.022 </t>
  </si>
  <si>
    <t>2430528.496 </t>
  </si>
  <si>
    <t> 17.06.1942 23:54 </t>
  </si>
  <si>
    <t> -0.011 </t>
  </si>
  <si>
    <t>2430546.467 </t>
  </si>
  <si>
    <t> 05.07.1942 23:12 </t>
  </si>
  <si>
    <t> -0.010 </t>
  </si>
  <si>
    <t>2430587.427 </t>
  </si>
  <si>
    <t> 15.08.1942 22:14 </t>
  </si>
  <si>
    <t>2430587.456 </t>
  </si>
  <si>
    <t> 15.08.1942 22:56 </t>
  </si>
  <si>
    <t> 0.007 </t>
  </si>
  <si>
    <t>2430819.619 </t>
  </si>
  <si>
    <t> 05.04.1943 02:51 </t>
  </si>
  <si>
    <t> -0.002 </t>
  </si>
  <si>
    <t>2430904.489 </t>
  </si>
  <si>
    <t> 28.06.1943 23:44 </t>
  </si>
  <si>
    <t> 0.049 </t>
  </si>
  <si>
    <t>2430937.494 </t>
  </si>
  <si>
    <t> 31.07.1943 23:51 </t>
  </si>
  <si>
    <t>2430973.436 </t>
  </si>
  <si>
    <t> 05.09.1943 22:27 </t>
  </si>
  <si>
    <t> -0.008 </t>
  </si>
  <si>
    <t>2431022.325 </t>
  </si>
  <si>
    <t> 24.10.1943 19:48 </t>
  </si>
  <si>
    <t> 0.002 </t>
  </si>
  <si>
    <t>2431290.451 </t>
  </si>
  <si>
    <t> 18.07.1944 22:49 </t>
  </si>
  <si>
    <t> 0.016 </t>
  </si>
  <si>
    <t>2431344.384 </t>
  </si>
  <si>
    <t> 10.09.1944 21:12 </t>
  </si>
  <si>
    <t> 0.039 </t>
  </si>
  <si>
    <t>2431712.414 </t>
  </si>
  <si>
    <t> 13.09.1945 21:56 </t>
  </si>
  <si>
    <t> 0.043 </t>
  </si>
  <si>
    <t>2432093.343 </t>
  </si>
  <si>
    <t> 29.09.1946 20:13 </t>
  </si>
  <si>
    <t> 0.008 </t>
  </si>
  <si>
    <t>2432448.372 </t>
  </si>
  <si>
    <t> 19.09.1947 20:55 </t>
  </si>
  <si>
    <t> -0.050 </t>
  </si>
  <si>
    <t>2432448.417 </t>
  </si>
  <si>
    <t> 19.09.1947 22:00 </t>
  </si>
  <si>
    <t>2432479.361 </t>
  </si>
  <si>
    <t> 20.10.1947 20:39 </t>
  </si>
  <si>
    <t> 0.031 </t>
  </si>
  <si>
    <t>2433187.341 </t>
  </si>
  <si>
    <t> 27.09.1949 20:11 </t>
  </si>
  <si>
    <t> -0.007 </t>
  </si>
  <si>
    <t>2433856.508 </t>
  </si>
  <si>
    <t> 29.07.1951 00:11 </t>
  </si>
  <si>
    <t> -0.043 </t>
  </si>
  <si>
    <t>2434132.568 </t>
  </si>
  <si>
    <t> 30.04.1952 01:37 </t>
  </si>
  <si>
    <t>2434150.518 </t>
  </si>
  <si>
    <t> 18.05.1952 00:25 </t>
  </si>
  <si>
    <t>2434217.42 </t>
  </si>
  <si>
    <t> 23.07.1952 22:04 </t>
  </si>
  <si>
    <t> 0.03 </t>
  </si>
  <si>
    <t>2434250.456 </t>
  </si>
  <si>
    <t> 25.08.1952 22:56 </t>
  </si>
  <si>
    <t>2434567.426 </t>
  </si>
  <si>
    <t> 08.07.1953 22:13 </t>
  </si>
  <si>
    <t> -0.018 </t>
  </si>
  <si>
    <t>2434986.480 </t>
  </si>
  <si>
    <t> 31.08.1954 23:31 </t>
  </si>
  <si>
    <t> -0.025 </t>
  </si>
  <si>
    <t>2435048.330 </t>
  </si>
  <si>
    <t> 01.11.1954 19:55 </t>
  </si>
  <si>
    <t>2435226.580 </t>
  </si>
  <si>
    <t> 29.04.1955 01:55 </t>
  </si>
  <si>
    <t> -0.004 </t>
  </si>
  <si>
    <t>2435249.520 </t>
  </si>
  <si>
    <t> 22.05.1955 00:28 </t>
  </si>
  <si>
    <t> -0.066 </t>
  </si>
  <si>
    <t>2435661.438 </t>
  </si>
  <si>
    <t> 06.07.1956 22:30 </t>
  </si>
  <si>
    <t> -0.020 </t>
  </si>
  <si>
    <t>2435694.522 </t>
  </si>
  <si>
    <t> 09.08.1956 00:31 </t>
  </si>
  <si>
    <t> -0.001 </t>
  </si>
  <si>
    <t>2436024.476 </t>
  </si>
  <si>
    <t> 04.07.1957 23:25 </t>
  </si>
  <si>
    <t> 0.024 </t>
  </si>
  <si>
    <t>2436052.448 </t>
  </si>
  <si>
    <t> 01.08.1957 22:45 </t>
  </si>
  <si>
    <t> -0.037 </t>
  </si>
  <si>
    <t>2436459.362 </t>
  </si>
  <si>
    <t> 12.09.1958 20:41 </t>
  </si>
  <si>
    <t> 0.036 </t>
  </si>
  <si>
    <t>2436724.534 </t>
  </si>
  <si>
    <t> 05.06.1959 00:48 </t>
  </si>
  <si>
    <t> -0.029 </t>
  </si>
  <si>
    <t>2436763.420 </t>
  </si>
  <si>
    <t> 13.07.1959 22:04 </t>
  </si>
  <si>
    <t> 0.042 </t>
  </si>
  <si>
    <t>2437082.527 </t>
  </si>
  <si>
    <t> 28.05.1960 00:38 </t>
  </si>
  <si>
    <t> 0.001 </t>
  </si>
  <si>
    <t>2437231.403 </t>
  </si>
  <si>
    <t> 23.10.1960 21:40 </t>
  </si>
  <si>
    <t> 0.086 </t>
  </si>
  <si>
    <t>2437578.481 </t>
  </si>
  <si>
    <t> 05.10.1961 23:32 </t>
  </si>
  <si>
    <t> -0.017 </t>
  </si>
  <si>
    <t>2437908.427 </t>
  </si>
  <si>
    <t> 31.08.1962 22:14 </t>
  </si>
  <si>
    <t>2438140.572 </t>
  </si>
  <si>
    <t> 21.04.1963 01:43 </t>
  </si>
  <si>
    <t> -0.027 </t>
  </si>
  <si>
    <t>2438171.528 </t>
  </si>
  <si>
    <t> 22.05.1963 00:40 </t>
  </si>
  <si>
    <t> 0.020 </t>
  </si>
  <si>
    <t>2438225.423 </t>
  </si>
  <si>
    <t> 14.07.1963 22:09 </t>
  </si>
  <si>
    <t> 0.005 </t>
  </si>
  <si>
    <t>2438225.456 </t>
  </si>
  <si>
    <t> 14.07.1963 22:56 </t>
  </si>
  <si>
    <t> 0.038 </t>
  </si>
  <si>
    <t>2438235.490 </t>
  </si>
  <si>
    <t> 24.07.1963 23:45 </t>
  </si>
  <si>
    <t>2438235.504 </t>
  </si>
  <si>
    <t> 25.07.1963 00:05 </t>
  </si>
  <si>
    <t> 0.023 </t>
  </si>
  <si>
    <t>2438240.458 </t>
  </si>
  <si>
    <t> 29.07.1963 22:59 </t>
  </si>
  <si>
    <t> -0.054 </t>
  </si>
  <si>
    <t>2438240.500 </t>
  </si>
  <si>
    <t> 30.07.1963 00:00 </t>
  </si>
  <si>
    <t>2438240.542 </t>
  </si>
  <si>
    <t> 30.07.1963 01:00 </t>
  </si>
  <si>
    <t> 0.030 </t>
  </si>
  <si>
    <t>2438284.364 </t>
  </si>
  <si>
    <t> 11.09.1963 20:44 </t>
  </si>
  <si>
    <t>2438289.391 </t>
  </si>
  <si>
    <t> 16.09.1963 21:23 </t>
  </si>
  <si>
    <t>2438521.547 </t>
  </si>
  <si>
    <t> 06.05.1964 01:07 </t>
  </si>
  <si>
    <t> -0.016 </t>
  </si>
  <si>
    <t>2438652.410 </t>
  </si>
  <si>
    <t> 13.09.1964 21:50 </t>
  </si>
  <si>
    <t> 0.025 </t>
  </si>
  <si>
    <t>2438670.361 </t>
  </si>
  <si>
    <t> 01.10.1964 20:39 </t>
  </si>
  <si>
    <t>2438675.335 </t>
  </si>
  <si>
    <t> 06.10.1964 20:02 </t>
  </si>
  <si>
    <t> -0.051 </t>
  </si>
  <si>
    <t>2438817.669 </t>
  </si>
  <si>
    <t> 26.02.1965 04:03 </t>
  </si>
  <si>
    <t> -0.040 </t>
  </si>
  <si>
    <t>2438902.517 </t>
  </si>
  <si>
    <t> 22.05.1965 00:24 </t>
  </si>
  <si>
    <t>2438992.418 </t>
  </si>
  <si>
    <t> 19.08.1965 22:01 </t>
  </si>
  <si>
    <t> 0.041 </t>
  </si>
  <si>
    <t>2439007.453 </t>
  </si>
  <si>
    <t> 03.09.1965 22:52 </t>
  </si>
  <si>
    <t> -0.019 </t>
  </si>
  <si>
    <t>2439028.329 </t>
  </si>
  <si>
    <t> 24.09.1965 19:53 </t>
  </si>
  <si>
    <t>2439051.304 </t>
  </si>
  <si>
    <t> 17.10.1965 19:17 </t>
  </si>
  <si>
    <t>2439056.309 </t>
  </si>
  <si>
    <t> 22.10.1965 19:24 </t>
  </si>
  <si>
    <t> -0.041 </t>
  </si>
  <si>
    <t>2439056.339 </t>
  </si>
  <si>
    <t> 22.10.1965 20:08 </t>
  </si>
  <si>
    <t>2445170.455 </t>
  </si>
  <si>
    <t> 19.07.1982 22:55 </t>
  </si>
  <si>
    <t>V </t>
  </si>
  <si>
    <t> T.Brelstaff </t>
  </si>
  <si>
    <t> VSSC 60.23 </t>
  </si>
  <si>
    <t>2445175.518 </t>
  </si>
  <si>
    <t> 25.07.1982 00:25 </t>
  </si>
  <si>
    <t>2449206.5234 </t>
  </si>
  <si>
    <t> 07.08.1993 00:33 </t>
  </si>
  <si>
    <t> -0.0018 </t>
  </si>
  <si>
    <t>E </t>
  </si>
  <si>
    <t>B</t>
  </si>
  <si>
    <t> F.Agerer </t>
  </si>
  <si>
    <t>BAVM 68 </t>
  </si>
  <si>
    <t>2449206.5241 </t>
  </si>
  <si>
    <t> 07.08.1993 00:34 </t>
  </si>
  <si>
    <t> -0.0011 </t>
  </si>
  <si>
    <t>B;V</t>
  </si>
  <si>
    <t>2453293.6231 </t>
  </si>
  <si>
    <t> 15.10.2004 02:57 </t>
  </si>
  <si>
    <t> 0.0011 </t>
  </si>
  <si>
    <t>?</t>
  </si>
  <si>
    <t> T. Krajci </t>
  </si>
  <si>
    <t>IBVS 5690 </t>
  </si>
  <si>
    <t>2453298.6549 </t>
  </si>
  <si>
    <t> 20.10.2004 03:43 </t>
  </si>
  <si>
    <t> 0.0013 </t>
  </si>
  <si>
    <t>2453935.5131 </t>
  </si>
  <si>
    <t> 19.07.2006 00:18 </t>
  </si>
  <si>
    <t> 0.0027 </t>
  </si>
  <si>
    <t>C </t>
  </si>
  <si>
    <t>-I</t>
  </si>
  <si>
    <t> F. Agerer </t>
  </si>
  <si>
    <t>BAVM 183 </t>
  </si>
  <si>
    <t>2453979.3587 </t>
  </si>
  <si>
    <t> 31.08.2006 20:36 </t>
  </si>
  <si>
    <t>18352</t>
  </si>
  <si>
    <t> 0.0015 </t>
  </si>
  <si>
    <t> F. Walter </t>
  </si>
  <si>
    <t>2454365.3538 </t>
  </si>
  <si>
    <t> 21.09.2007 20:29 </t>
  </si>
  <si>
    <t>18620.5</t>
  </si>
  <si>
    <t> 0.0010 </t>
  </si>
  <si>
    <t>BAVM 193 </t>
  </si>
  <si>
    <t>2454712.5393 </t>
  </si>
  <si>
    <t> 03.09.2008 00:56 </t>
  </si>
  <si>
    <t>18862</t>
  </si>
  <si>
    <t> 0.0061 </t>
  </si>
  <si>
    <t>BAVM 203 </t>
  </si>
  <si>
    <t>2455042.4657 </t>
  </si>
  <si>
    <t> 29.07.2009 23:10 </t>
  </si>
  <si>
    <t>19091.5</t>
  </si>
  <si>
    <t> 0.0033 </t>
  </si>
  <si>
    <t>BAVM 212 </t>
  </si>
  <si>
    <t>2455096.3734 </t>
  </si>
  <si>
    <t> 21.09.2009 20:57 </t>
  </si>
  <si>
    <t>19129</t>
  </si>
  <si>
    <t> M.Vrašták </t>
  </si>
  <si>
    <t>OEJV 0137 </t>
  </si>
  <si>
    <t>2455100.6849 </t>
  </si>
  <si>
    <t> 26.09.2009 04:26 </t>
  </si>
  <si>
    <t>19132</t>
  </si>
  <si>
    <t> -0.0003 </t>
  </si>
  <si>
    <t> R.Diethelm </t>
  </si>
  <si>
    <t>IBVS 5920 </t>
  </si>
  <si>
    <t>2456489.4109 </t>
  </si>
  <si>
    <t> 15.07.2013 21:51 </t>
  </si>
  <si>
    <t>20098</t>
  </si>
  <si>
    <t> 0.0041 </t>
  </si>
  <si>
    <t>BAVM 232 </t>
  </si>
  <si>
    <t>2456834.4324 </t>
  </si>
  <si>
    <t> 25.06.2014 22:22 </t>
  </si>
  <si>
    <t>20338</t>
  </si>
  <si>
    <t> 0.0016 </t>
  </si>
  <si>
    <t>BAVM 238 </t>
  </si>
  <si>
    <t>2457207.4962 </t>
  </si>
  <si>
    <t> 03.07.2015 23:54 </t>
  </si>
  <si>
    <t>20597.5</t>
  </si>
  <si>
    <t> 0.0082 </t>
  </si>
  <si>
    <t>BAVM 241 (=IBVS 6157) </t>
  </si>
  <si>
    <t>IBVS 6157</t>
  </si>
  <si>
    <t>s5</t>
  </si>
  <si>
    <t>s6</t>
  </si>
  <si>
    <t>s7</t>
  </si>
  <si>
    <t>RHN 2019</t>
  </si>
  <si>
    <t>RHN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</si>
</sst>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9" fillId="0" borderId="0" xfId="0" applyFont="1" applyAlignment="1"/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2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2" fontId="6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Sge - O-C Diagr.</a:t>
            </a:r>
          </a:p>
        </c:rich>
      </c:tx>
      <c:layout>
        <c:manualLayout>
          <c:xMode val="edge"/>
          <c:yMode val="edge"/>
          <c:x val="0.3863301782670925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5909201387503"/>
          <c:y val="0.14634168126798494"/>
          <c:w val="0.812779192964101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-3.0648069001472322E-2</c:v>
                </c:pt>
                <c:pt idx="1">
                  <c:v>-2.8894480998133076E-2</c:v>
                </c:pt>
                <c:pt idx="2">
                  <c:v>-4.1704669001774164E-2</c:v>
                </c:pt>
                <c:pt idx="3">
                  <c:v>1.5377602998341899E-2</c:v>
                </c:pt>
                <c:pt idx="4">
                  <c:v>2.9166565997002181E-2</c:v>
                </c:pt>
                <c:pt idx="5">
                  <c:v>-5.7353950032847933E-3</c:v>
                </c:pt>
                <c:pt idx="6">
                  <c:v>1.2655548998736776E-2</c:v>
                </c:pt>
                <c:pt idx="7">
                  <c:v>-1.2000000002444722E-2</c:v>
                </c:pt>
                <c:pt idx="8">
                  <c:v>0</c:v>
                </c:pt>
                <c:pt idx="9">
                  <c:v>-3.3601981001993408E-2</c:v>
                </c:pt>
                <c:pt idx="10">
                  <c:v>-3.7616131001414033E-2</c:v>
                </c:pt>
                <c:pt idx="11">
                  <c:v>3.7748129980172962E-3</c:v>
                </c:pt>
                <c:pt idx="12">
                  <c:v>-3.0658581003081053E-2</c:v>
                </c:pt>
                <c:pt idx="13">
                  <c:v>-2.9751971000223421E-2</c:v>
                </c:pt>
                <c:pt idx="14">
                  <c:v>-4.7661210010119248E-3</c:v>
                </c:pt>
                <c:pt idx="15">
                  <c:v>-2.1375177002482815E-2</c:v>
                </c:pt>
                <c:pt idx="16">
                  <c:v>-1.4787346000957768E-2</c:v>
                </c:pt>
                <c:pt idx="17">
                  <c:v>8.8209009991260245E-3</c:v>
                </c:pt>
                <c:pt idx="18">
                  <c:v>5.3224169969325885E-3</c:v>
                </c:pt>
                <c:pt idx="19">
                  <c:v>-5.8886200022243429E-3</c:v>
                </c:pt>
                <c:pt idx="20">
                  <c:v>-8.8862000120570883E-4</c:v>
                </c:pt>
                <c:pt idx="21">
                  <c:v>-1.2698808001005091E-2</c:v>
                </c:pt>
                <c:pt idx="22">
                  <c:v>8.4188389992050361E-3</c:v>
                </c:pt>
                <c:pt idx="23">
                  <c:v>2.0418838998011779E-2</c:v>
                </c:pt>
                <c:pt idx="24">
                  <c:v>-2.3211441999592353E-2</c:v>
                </c:pt>
                <c:pt idx="25">
                  <c:v>-1.2354357000731397E-2</c:v>
                </c:pt>
                <c:pt idx="26">
                  <c:v>-1.1361431999830529E-2</c:v>
                </c:pt>
                <c:pt idx="27">
                  <c:v>-2.2977562999585643E-2</c:v>
                </c:pt>
                <c:pt idx="28">
                  <c:v>6.0224369990464766E-3</c:v>
                </c:pt>
                <c:pt idx="29">
                  <c:v>-3.4689720014284831E-3</c:v>
                </c:pt>
                <c:pt idx="30">
                  <c:v>4.8097634000441758E-2</c:v>
                </c:pt>
                <c:pt idx="31">
                  <c:v>-1.1715384003764484E-2</c:v>
                </c:pt>
                <c:pt idx="32">
                  <c:v>-9.7295339983247686E-3</c:v>
                </c:pt>
                <c:pt idx="33">
                  <c:v>8.5122200107434765E-4</c:v>
                </c:pt>
                <c:pt idx="34">
                  <c:v>1.434566299940343E-2</c:v>
                </c:pt>
                <c:pt idx="35">
                  <c:v>3.7324437998904614E-2</c:v>
                </c:pt>
                <c:pt idx="36">
                  <c:v>4.1579542001272785E-2</c:v>
                </c:pt>
                <c:pt idx="37">
                  <c:v>6.4295519987354055E-3</c:v>
                </c:pt>
                <c:pt idx="38">
                  <c:v>-5.1910250000219094E-2</c:v>
                </c:pt>
                <c:pt idx="39">
                  <c:v>-6.9102499983273447E-3</c:v>
                </c:pt>
                <c:pt idx="40">
                  <c:v>2.8677580998191843E-2</c:v>
                </c:pt>
                <c:pt idx="41">
                  <c:v>-9.6011740024550818E-3</c:v>
                </c:pt>
                <c:pt idx="42">
                  <c:v>-4.5664646997465752E-2</c:v>
                </c:pt>
                <c:pt idx="43">
                  <c:v>-4.9733190026017837E-3</c:v>
                </c:pt>
                <c:pt idx="44">
                  <c:v>-2.49803940023412E-2</c:v>
                </c:pt>
                <c:pt idx="45">
                  <c:v>2.8593286995601375E-2</c:v>
                </c:pt>
                <c:pt idx="46">
                  <c:v>-2.1973100228933617E-4</c:v>
                </c:pt>
                <c:pt idx="47">
                  <c:v>-2.1144534002814908E-2</c:v>
                </c:pt>
                <c:pt idx="48">
                  <c:v>-2.7709522997611202E-2</c:v>
                </c:pt>
                <c:pt idx="49">
                  <c:v>5.466139002237469E-3</c:v>
                </c:pt>
                <c:pt idx="50">
                  <c:v>-7.0040450009400956E-3</c:v>
                </c:pt>
                <c:pt idx="51">
                  <c:v>-6.8613101007940713E-2</c:v>
                </c:pt>
                <c:pt idx="52">
                  <c:v>-2.3175260001153219E-2</c:v>
                </c:pt>
                <c:pt idx="53">
                  <c:v>-3.9882780038169585E-3</c:v>
                </c:pt>
                <c:pt idx="54">
                  <c:v>2.0681825000792742E-2</c:v>
                </c:pt>
                <c:pt idx="55">
                  <c:v>-4.0529212004912551E-2</c:v>
                </c:pt>
                <c:pt idx="56">
                  <c:v>3.2510609999008011E-2</c:v>
                </c:pt>
                <c:pt idx="57">
                  <c:v>-3.2793817001220305E-2</c:v>
                </c:pt>
                <c:pt idx="58">
                  <c:v>3.7990900993463583E-2</c:v>
                </c:pt>
                <c:pt idx="59">
                  <c:v>-2.3347509995801374E-3</c:v>
                </c:pt>
                <c:pt idx="60">
                  <c:v>8.2006667995301541E-2</c:v>
                </c:pt>
                <c:pt idx="61">
                  <c:v>-2.0530021000013221E-2</c:v>
                </c:pt>
                <c:pt idx="62">
                  <c:v>-3.8599179970333353E-3</c:v>
                </c:pt>
                <c:pt idx="63">
                  <c:v>-3.1351327001175378E-2</c:v>
                </c:pt>
                <c:pt idx="64">
                  <c:v>1.6236503994150553E-2</c:v>
                </c:pt>
                <c:pt idx="65">
                  <c:v>1.2152790004620329E-3</c:v>
                </c:pt>
                <c:pt idx="66">
                  <c:v>3.4215278996271081E-2</c:v>
                </c:pt>
                <c:pt idx="67">
                  <c:v>5.0113170000258833E-3</c:v>
                </c:pt>
                <c:pt idx="68">
                  <c:v>1.9011317002878059E-2</c:v>
                </c:pt>
                <c:pt idx="69">
                  <c:v>-5.8590664004441351E-2</c:v>
                </c:pt>
                <c:pt idx="70">
                  <c:v>-1.6590664003160782E-2</c:v>
                </c:pt>
                <c:pt idx="71">
                  <c:v>2.5409335998119786E-2</c:v>
                </c:pt>
                <c:pt idx="72">
                  <c:v>5.92073003645055E-4</c:v>
                </c:pt>
                <c:pt idx="73">
                  <c:v>-4.0099079997162335E-3</c:v>
                </c:pt>
                <c:pt idx="74">
                  <c:v>-2.0501316997979302E-2</c:v>
                </c:pt>
                <c:pt idx="75">
                  <c:v>2.0847177001996897E-2</c:v>
                </c:pt>
                <c:pt idx="76">
                  <c:v>1.8401019988232292E-3</c:v>
                </c:pt>
                <c:pt idx="77">
                  <c:v>-5.5761878997145686E-2</c:v>
                </c:pt>
                <c:pt idx="78">
                  <c:v>-4.421791299682809E-2</c:v>
                </c:pt>
                <c:pt idx="79">
                  <c:v>-1.4651306999439839E-2</c:v>
                </c:pt>
                <c:pt idx="80">
                  <c:v>3.6313317999884021E-2</c:v>
                </c:pt>
                <c:pt idx="81">
                  <c:v>-2.3492624997743405E-2</c:v>
                </c:pt>
                <c:pt idx="82">
                  <c:v>7.2991679990082048E-3</c:v>
                </c:pt>
                <c:pt idx="83">
                  <c:v>-1.9309888004499953E-2</c:v>
                </c:pt>
                <c:pt idx="84">
                  <c:v>-4.5911868997791316E-2</c:v>
                </c:pt>
                <c:pt idx="85">
                  <c:v>-1.591186899895547E-2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A5-4B9A-86F9-DCFEA52E20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A5-4B9A-86F9-DCFEA52E20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86">
                  <c:v>-1.5119067000341602E-2</c:v>
                </c:pt>
                <c:pt idx="87">
                  <c:v>1.6278951996355318E-2</c:v>
                </c:pt>
                <c:pt idx="88">
                  <c:v>-1.0308112003258429E-2</c:v>
                </c:pt>
                <c:pt idx="89">
                  <c:v>-9.608111999114044E-3</c:v>
                </c:pt>
                <c:pt idx="90">
                  <c:v>-1.3425415992969647E-2</c:v>
                </c:pt>
                <c:pt idx="91">
                  <c:v>-9.4256990050780587E-3</c:v>
                </c:pt>
                <c:pt idx="94">
                  <c:v>-7.6699690034729429E-3</c:v>
                </c:pt>
                <c:pt idx="95">
                  <c:v>-8.8872320047812536E-3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A5-4B9A-86F9-DCFEA52E20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92">
                  <c:v>-9.0172500058542937E-3</c:v>
                </c:pt>
                <c:pt idx="93">
                  <c:v>-8.8192309995065443E-3</c:v>
                </c:pt>
                <c:pt idx="96">
                  <c:v>-9.5392030052607879E-3</c:v>
                </c:pt>
                <c:pt idx="97">
                  <c:v>-4.5758920023217797E-3</c:v>
                </c:pt>
                <c:pt idx="98">
                  <c:v>-7.5057889989693649E-3</c:v>
                </c:pt>
                <c:pt idx="99">
                  <c:v>-9.7370139992563054E-3</c:v>
                </c:pt>
                <c:pt idx="100">
                  <c:v>-1.1128712001664098E-2</c:v>
                </c:pt>
                <c:pt idx="101">
                  <c:v>-7.2754680004436523E-3</c:v>
                </c:pt>
                <c:pt idx="102">
                  <c:v>-9.9113079995731823E-3</c:v>
                </c:pt>
                <c:pt idx="103">
                  <c:v>-3.4581849977257662E-3</c:v>
                </c:pt>
                <c:pt idx="104">
                  <c:v>-9.9264489981578663E-3</c:v>
                </c:pt>
                <c:pt idx="105">
                  <c:v>-1.0349655000027269E-2</c:v>
                </c:pt>
                <c:pt idx="106">
                  <c:v>-1.2755213996570092E-2</c:v>
                </c:pt>
                <c:pt idx="107">
                  <c:v>-1.19591760012554E-2</c:v>
                </c:pt>
                <c:pt idx="108">
                  <c:v>-1.1610681998718064E-2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A5-4B9A-86F9-DCFEA52E20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A5-4B9A-86F9-DCFEA52E20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A5-4B9A-86F9-DCFEA52E20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A5-4B9A-86F9-DCFEA52E20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88">
                  <c:v>-9.1726908493777633E-3</c:v>
                </c:pt>
                <c:pt idx="89">
                  <c:v>-9.1726908493777633E-3</c:v>
                </c:pt>
                <c:pt idx="90">
                  <c:v>-9.2456337407984535E-3</c:v>
                </c:pt>
                <c:pt idx="91">
                  <c:v>-9.2456589980323238E-3</c:v>
                </c:pt>
                <c:pt idx="92">
                  <c:v>-9.3163034811707124E-3</c:v>
                </c:pt>
                <c:pt idx="93">
                  <c:v>-9.3164802818078134E-3</c:v>
                </c:pt>
                <c:pt idx="94">
                  <c:v>-9.3388581910178996E-3</c:v>
                </c:pt>
                <c:pt idx="95">
                  <c:v>-9.3403988822840581E-3</c:v>
                </c:pt>
                <c:pt idx="96">
                  <c:v>-9.3539620168730155E-3</c:v>
                </c:pt>
                <c:pt idx="97">
                  <c:v>-9.3661612608329156E-3</c:v>
                </c:pt>
                <c:pt idx="98">
                  <c:v>-9.3777543311799015E-3</c:v>
                </c:pt>
                <c:pt idx="99">
                  <c:v>-9.3796486237202586E-3</c:v>
                </c:pt>
                <c:pt idx="100">
                  <c:v>-9.3798001671234876E-3</c:v>
                </c:pt>
                <c:pt idx="101">
                  <c:v>-9.4285971429630897E-3</c:v>
                </c:pt>
                <c:pt idx="102">
                  <c:v>-9.4407206152213752E-3</c:v>
                </c:pt>
                <c:pt idx="103">
                  <c:v>-9.4538291196006475E-3</c:v>
                </c:pt>
                <c:pt idx="104">
                  <c:v>-9.5045456452144787E-3</c:v>
                </c:pt>
                <c:pt idx="105">
                  <c:v>-9.5066167383919369E-3</c:v>
                </c:pt>
                <c:pt idx="106">
                  <c:v>-9.5160376866259798E-3</c:v>
                </c:pt>
                <c:pt idx="107">
                  <c:v>-9.5163912879001784E-3</c:v>
                </c:pt>
                <c:pt idx="108">
                  <c:v>-9.5209881044647799E-3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A5-4B9A-86F9-DCFEA52E2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91024"/>
        <c:axId val="1"/>
      </c:scatterChart>
      <c:valAx>
        <c:axId val="552391024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391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02987368035163"/>
          <c:y val="0.92073298764483702"/>
          <c:w val="0.6032694130172806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Sge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-3.0648069001472322E-2</c:v>
                </c:pt>
                <c:pt idx="1">
                  <c:v>-2.8894480998133076E-2</c:v>
                </c:pt>
                <c:pt idx="2">
                  <c:v>-4.1704669001774164E-2</c:v>
                </c:pt>
                <c:pt idx="3">
                  <c:v>1.5377602998341899E-2</c:v>
                </c:pt>
                <c:pt idx="4">
                  <c:v>2.9166565997002181E-2</c:v>
                </c:pt>
                <c:pt idx="5">
                  <c:v>-5.7353950032847933E-3</c:v>
                </c:pt>
                <c:pt idx="6">
                  <c:v>1.2655548998736776E-2</c:v>
                </c:pt>
                <c:pt idx="7">
                  <c:v>-1.2000000002444722E-2</c:v>
                </c:pt>
                <c:pt idx="8">
                  <c:v>0</c:v>
                </c:pt>
                <c:pt idx="9">
                  <c:v>-3.3601981001993408E-2</c:v>
                </c:pt>
                <c:pt idx="10">
                  <c:v>-3.7616131001414033E-2</c:v>
                </c:pt>
                <c:pt idx="11">
                  <c:v>3.7748129980172962E-3</c:v>
                </c:pt>
                <c:pt idx="12">
                  <c:v>-3.0658581003081053E-2</c:v>
                </c:pt>
                <c:pt idx="13">
                  <c:v>-2.9751971000223421E-2</c:v>
                </c:pt>
                <c:pt idx="14">
                  <c:v>-4.7661210010119248E-3</c:v>
                </c:pt>
                <c:pt idx="15">
                  <c:v>-2.1375177002482815E-2</c:v>
                </c:pt>
                <c:pt idx="16">
                  <c:v>-1.4787346000957768E-2</c:v>
                </c:pt>
                <c:pt idx="17">
                  <c:v>8.8209009991260245E-3</c:v>
                </c:pt>
                <c:pt idx="18">
                  <c:v>5.3224169969325885E-3</c:v>
                </c:pt>
                <c:pt idx="19">
                  <c:v>-5.8886200022243429E-3</c:v>
                </c:pt>
                <c:pt idx="20">
                  <c:v>-8.8862000120570883E-4</c:v>
                </c:pt>
                <c:pt idx="21">
                  <c:v>-1.2698808001005091E-2</c:v>
                </c:pt>
                <c:pt idx="22">
                  <c:v>8.4188389992050361E-3</c:v>
                </c:pt>
                <c:pt idx="23">
                  <c:v>2.0418838998011779E-2</c:v>
                </c:pt>
                <c:pt idx="24">
                  <c:v>-2.3211441999592353E-2</c:v>
                </c:pt>
                <c:pt idx="25">
                  <c:v>-1.2354357000731397E-2</c:v>
                </c:pt>
                <c:pt idx="26">
                  <c:v>-1.1361431999830529E-2</c:v>
                </c:pt>
                <c:pt idx="27">
                  <c:v>-2.2977562999585643E-2</c:v>
                </c:pt>
                <c:pt idx="28">
                  <c:v>6.0224369990464766E-3</c:v>
                </c:pt>
                <c:pt idx="29">
                  <c:v>-3.4689720014284831E-3</c:v>
                </c:pt>
                <c:pt idx="30">
                  <c:v>4.8097634000441758E-2</c:v>
                </c:pt>
                <c:pt idx="31">
                  <c:v>-1.1715384003764484E-2</c:v>
                </c:pt>
                <c:pt idx="32">
                  <c:v>-9.7295339983247686E-3</c:v>
                </c:pt>
                <c:pt idx="33">
                  <c:v>8.5122200107434765E-4</c:v>
                </c:pt>
                <c:pt idx="34">
                  <c:v>1.434566299940343E-2</c:v>
                </c:pt>
                <c:pt idx="35">
                  <c:v>3.7324437998904614E-2</c:v>
                </c:pt>
                <c:pt idx="36">
                  <c:v>4.1579542001272785E-2</c:v>
                </c:pt>
                <c:pt idx="37">
                  <c:v>6.4295519987354055E-3</c:v>
                </c:pt>
                <c:pt idx="38">
                  <c:v>-5.1910250000219094E-2</c:v>
                </c:pt>
                <c:pt idx="39">
                  <c:v>-6.9102499983273447E-3</c:v>
                </c:pt>
                <c:pt idx="40">
                  <c:v>2.8677580998191843E-2</c:v>
                </c:pt>
                <c:pt idx="41">
                  <c:v>-9.6011740024550818E-3</c:v>
                </c:pt>
                <c:pt idx="42">
                  <c:v>-4.5664646997465752E-2</c:v>
                </c:pt>
                <c:pt idx="43">
                  <c:v>-4.9733190026017837E-3</c:v>
                </c:pt>
                <c:pt idx="44">
                  <c:v>-2.49803940023412E-2</c:v>
                </c:pt>
                <c:pt idx="45">
                  <c:v>2.8593286995601375E-2</c:v>
                </c:pt>
                <c:pt idx="46">
                  <c:v>-2.1973100228933617E-4</c:v>
                </c:pt>
                <c:pt idx="47">
                  <c:v>-2.1144534002814908E-2</c:v>
                </c:pt>
                <c:pt idx="48">
                  <c:v>-2.7709522997611202E-2</c:v>
                </c:pt>
                <c:pt idx="49">
                  <c:v>5.466139002237469E-3</c:v>
                </c:pt>
                <c:pt idx="50">
                  <c:v>-7.0040450009400956E-3</c:v>
                </c:pt>
                <c:pt idx="51">
                  <c:v>-6.8613101007940713E-2</c:v>
                </c:pt>
                <c:pt idx="52">
                  <c:v>-2.3175260001153219E-2</c:v>
                </c:pt>
                <c:pt idx="53">
                  <c:v>-3.9882780038169585E-3</c:v>
                </c:pt>
                <c:pt idx="54">
                  <c:v>2.0681825000792742E-2</c:v>
                </c:pt>
                <c:pt idx="55">
                  <c:v>-4.0529212004912551E-2</c:v>
                </c:pt>
                <c:pt idx="56">
                  <c:v>3.2510609999008011E-2</c:v>
                </c:pt>
                <c:pt idx="57">
                  <c:v>-3.2793817001220305E-2</c:v>
                </c:pt>
                <c:pt idx="58">
                  <c:v>3.7990900993463583E-2</c:v>
                </c:pt>
                <c:pt idx="59">
                  <c:v>-2.3347509995801374E-3</c:v>
                </c:pt>
                <c:pt idx="60">
                  <c:v>8.2006667995301541E-2</c:v>
                </c:pt>
                <c:pt idx="61">
                  <c:v>-2.0530021000013221E-2</c:v>
                </c:pt>
                <c:pt idx="62">
                  <c:v>-3.8599179970333353E-3</c:v>
                </c:pt>
                <c:pt idx="63">
                  <c:v>-3.1351327001175378E-2</c:v>
                </c:pt>
                <c:pt idx="64">
                  <c:v>1.6236503994150553E-2</c:v>
                </c:pt>
                <c:pt idx="65">
                  <c:v>1.2152790004620329E-3</c:v>
                </c:pt>
                <c:pt idx="66">
                  <c:v>3.4215278996271081E-2</c:v>
                </c:pt>
                <c:pt idx="67">
                  <c:v>5.0113170000258833E-3</c:v>
                </c:pt>
                <c:pt idx="68">
                  <c:v>1.9011317002878059E-2</c:v>
                </c:pt>
                <c:pt idx="69">
                  <c:v>-5.8590664004441351E-2</c:v>
                </c:pt>
                <c:pt idx="70">
                  <c:v>-1.6590664003160782E-2</c:v>
                </c:pt>
                <c:pt idx="71">
                  <c:v>2.5409335998119786E-2</c:v>
                </c:pt>
                <c:pt idx="72">
                  <c:v>5.92073003645055E-4</c:v>
                </c:pt>
                <c:pt idx="73">
                  <c:v>-4.0099079997162335E-3</c:v>
                </c:pt>
                <c:pt idx="74">
                  <c:v>-2.0501316997979302E-2</c:v>
                </c:pt>
                <c:pt idx="75">
                  <c:v>2.0847177001996897E-2</c:v>
                </c:pt>
                <c:pt idx="76">
                  <c:v>1.8401019988232292E-3</c:v>
                </c:pt>
                <c:pt idx="77">
                  <c:v>-5.5761878997145686E-2</c:v>
                </c:pt>
                <c:pt idx="78">
                  <c:v>-4.421791299682809E-2</c:v>
                </c:pt>
                <c:pt idx="79">
                  <c:v>-1.4651306999439839E-2</c:v>
                </c:pt>
                <c:pt idx="80">
                  <c:v>3.6313317999884021E-2</c:v>
                </c:pt>
                <c:pt idx="81">
                  <c:v>-2.3492624997743405E-2</c:v>
                </c:pt>
                <c:pt idx="82">
                  <c:v>7.2991679990082048E-3</c:v>
                </c:pt>
                <c:pt idx="83">
                  <c:v>-1.9309888004499953E-2</c:v>
                </c:pt>
                <c:pt idx="84">
                  <c:v>-4.5911868997791316E-2</c:v>
                </c:pt>
                <c:pt idx="85">
                  <c:v>-1.591186899895547E-2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2-4B1C-B99F-DF96EF573E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2-4B1C-B99F-DF96EF573E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86">
                  <c:v>-1.5119067000341602E-2</c:v>
                </c:pt>
                <c:pt idx="87">
                  <c:v>1.6278951996355318E-2</c:v>
                </c:pt>
                <c:pt idx="88">
                  <c:v>-1.0308112003258429E-2</c:v>
                </c:pt>
                <c:pt idx="89">
                  <c:v>-9.608111999114044E-3</c:v>
                </c:pt>
                <c:pt idx="90">
                  <c:v>-1.3425415992969647E-2</c:v>
                </c:pt>
                <c:pt idx="91">
                  <c:v>-9.4256990050780587E-3</c:v>
                </c:pt>
                <c:pt idx="94">
                  <c:v>-7.6699690034729429E-3</c:v>
                </c:pt>
                <c:pt idx="95">
                  <c:v>-8.8872320047812536E-3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E2-4B1C-B99F-DF96EF573E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92">
                  <c:v>-9.0172500058542937E-3</c:v>
                </c:pt>
                <c:pt idx="93">
                  <c:v>-8.8192309995065443E-3</c:v>
                </c:pt>
                <c:pt idx="96">
                  <c:v>-9.5392030052607879E-3</c:v>
                </c:pt>
                <c:pt idx="97">
                  <c:v>-4.5758920023217797E-3</c:v>
                </c:pt>
                <c:pt idx="98">
                  <c:v>-7.5057889989693649E-3</c:v>
                </c:pt>
                <c:pt idx="99">
                  <c:v>-9.7370139992563054E-3</c:v>
                </c:pt>
                <c:pt idx="100">
                  <c:v>-1.1128712001664098E-2</c:v>
                </c:pt>
                <c:pt idx="101">
                  <c:v>-7.2754680004436523E-3</c:v>
                </c:pt>
                <c:pt idx="102">
                  <c:v>-9.9113079995731823E-3</c:v>
                </c:pt>
                <c:pt idx="103">
                  <c:v>-3.4581849977257662E-3</c:v>
                </c:pt>
                <c:pt idx="104">
                  <c:v>-9.9264489981578663E-3</c:v>
                </c:pt>
                <c:pt idx="105">
                  <c:v>-1.0349655000027269E-2</c:v>
                </c:pt>
                <c:pt idx="106">
                  <c:v>-1.2755213996570092E-2</c:v>
                </c:pt>
                <c:pt idx="107">
                  <c:v>-1.19591760012554E-2</c:v>
                </c:pt>
                <c:pt idx="108">
                  <c:v>-1.1610681998718064E-2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E2-4B1C-B99F-DF96EF573E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E2-4B1C-B99F-DF96EF573E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E2-4B1C-B99F-DF96EF573E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92">
                    <c:v>4.0000000000000002E-4</c:v>
                  </c:pt>
                  <c:pt idx="93">
                    <c:v>4.0000000000000002E-4</c:v>
                  </c:pt>
                  <c:pt idx="94">
                    <c:v>2.8999999999999998E-3</c:v>
                  </c:pt>
                  <c:pt idx="95">
                    <c:v>2.0000000000000001E-4</c:v>
                  </c:pt>
                  <c:pt idx="99">
                    <c:v>2.0000000000000001E-4</c:v>
                  </c:pt>
                  <c:pt idx="100">
                    <c:v>4.0000000000000002E-4</c:v>
                  </c:pt>
                  <c:pt idx="101">
                    <c:v>4.1999999999999997E-3</c:v>
                  </c:pt>
                  <c:pt idx="102">
                    <c:v>3.7000000000000002E-3</c:v>
                  </c:pt>
                  <c:pt idx="103">
                    <c:v>1.5900000000000001E-2</c:v>
                  </c:pt>
                  <c:pt idx="104">
                    <c:v>8.0000000000000004E-4</c:v>
                  </c:pt>
                  <c:pt idx="105">
                    <c:v>2.0000000000000001E-4</c:v>
                  </c:pt>
                  <c:pt idx="106">
                    <c:v>2E-3</c:v>
                  </c:pt>
                  <c:pt idx="107">
                    <c:v>1E-3</c:v>
                  </c:pt>
                  <c:pt idx="10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E2-4B1C-B99F-DF96EF573E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-1328.5</c:v>
                </c:pt>
                <c:pt idx="1">
                  <c:v>-1246.5</c:v>
                </c:pt>
                <c:pt idx="2">
                  <c:v>-1228.5</c:v>
                </c:pt>
                <c:pt idx="3">
                  <c:v>-1020.5</c:v>
                </c:pt>
                <c:pt idx="4">
                  <c:v>-1001</c:v>
                </c:pt>
                <c:pt idx="5">
                  <c:v>-467.5</c:v>
                </c:pt>
                <c:pt idx="6">
                  <c:v>-451.5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28.5</c:v>
                </c:pt>
                <c:pt idx="11">
                  <c:v>44.5</c:v>
                </c:pt>
                <c:pt idx="12">
                  <c:v>103.5</c:v>
                </c:pt>
                <c:pt idx="13">
                  <c:v>268.5</c:v>
                </c:pt>
                <c:pt idx="14">
                  <c:v>293.5</c:v>
                </c:pt>
                <c:pt idx="15">
                  <c:v>309.5</c:v>
                </c:pt>
                <c:pt idx="16">
                  <c:v>331</c:v>
                </c:pt>
                <c:pt idx="17">
                  <c:v>1376.5</c:v>
                </c:pt>
                <c:pt idx="18">
                  <c:v>1550.5</c:v>
                </c:pt>
                <c:pt idx="19">
                  <c:v>1570</c:v>
                </c:pt>
                <c:pt idx="20">
                  <c:v>1570</c:v>
                </c:pt>
                <c:pt idx="21">
                  <c:v>1588</c:v>
                </c:pt>
                <c:pt idx="22">
                  <c:v>1733.5</c:v>
                </c:pt>
                <c:pt idx="23">
                  <c:v>1733.5</c:v>
                </c:pt>
                <c:pt idx="24">
                  <c:v>1787</c:v>
                </c:pt>
                <c:pt idx="25">
                  <c:v>2039.5</c:v>
                </c:pt>
                <c:pt idx="26">
                  <c:v>2052</c:v>
                </c:pt>
                <c:pt idx="27">
                  <c:v>2080.5</c:v>
                </c:pt>
                <c:pt idx="28">
                  <c:v>2080.5</c:v>
                </c:pt>
                <c:pt idx="29">
                  <c:v>2242</c:v>
                </c:pt>
                <c:pt idx="30">
                  <c:v>2301</c:v>
                </c:pt>
                <c:pt idx="31">
                  <c:v>2324</c:v>
                </c:pt>
                <c:pt idx="32">
                  <c:v>2349</c:v>
                </c:pt>
                <c:pt idx="33">
                  <c:v>2383</c:v>
                </c:pt>
                <c:pt idx="34">
                  <c:v>2569.5</c:v>
                </c:pt>
                <c:pt idx="35">
                  <c:v>2607</c:v>
                </c:pt>
                <c:pt idx="36">
                  <c:v>2863</c:v>
                </c:pt>
                <c:pt idx="37">
                  <c:v>3128</c:v>
                </c:pt>
                <c:pt idx="38">
                  <c:v>3375</c:v>
                </c:pt>
                <c:pt idx="39">
                  <c:v>3375</c:v>
                </c:pt>
                <c:pt idx="40">
                  <c:v>3396.5</c:v>
                </c:pt>
                <c:pt idx="41">
                  <c:v>3889</c:v>
                </c:pt>
                <c:pt idx="42">
                  <c:v>4354.5</c:v>
                </c:pt>
                <c:pt idx="43">
                  <c:v>4546.5</c:v>
                </c:pt>
                <c:pt idx="44">
                  <c:v>4559</c:v>
                </c:pt>
                <c:pt idx="45">
                  <c:v>4605.5</c:v>
                </c:pt>
                <c:pt idx="46">
                  <c:v>4628.5</c:v>
                </c:pt>
                <c:pt idx="47">
                  <c:v>4849</c:v>
                </c:pt>
                <c:pt idx="48">
                  <c:v>5140.5</c:v>
                </c:pt>
                <c:pt idx="49">
                  <c:v>5183.5</c:v>
                </c:pt>
                <c:pt idx="50">
                  <c:v>5307.5</c:v>
                </c:pt>
                <c:pt idx="51">
                  <c:v>5323.5</c:v>
                </c:pt>
                <c:pt idx="52">
                  <c:v>5610</c:v>
                </c:pt>
                <c:pt idx="53">
                  <c:v>5633</c:v>
                </c:pt>
                <c:pt idx="54">
                  <c:v>5862.5</c:v>
                </c:pt>
                <c:pt idx="55">
                  <c:v>5882</c:v>
                </c:pt>
                <c:pt idx="56">
                  <c:v>6165</c:v>
                </c:pt>
                <c:pt idx="57">
                  <c:v>6349.5</c:v>
                </c:pt>
                <c:pt idx="58">
                  <c:v>6376.5</c:v>
                </c:pt>
                <c:pt idx="59">
                  <c:v>6598.5</c:v>
                </c:pt>
                <c:pt idx="60">
                  <c:v>6702</c:v>
                </c:pt>
                <c:pt idx="61">
                  <c:v>6943.5</c:v>
                </c:pt>
                <c:pt idx="62">
                  <c:v>7173</c:v>
                </c:pt>
                <c:pt idx="63">
                  <c:v>7334.5</c:v>
                </c:pt>
                <c:pt idx="64">
                  <c:v>7356</c:v>
                </c:pt>
                <c:pt idx="65">
                  <c:v>7393.5</c:v>
                </c:pt>
                <c:pt idx="66">
                  <c:v>7393.5</c:v>
                </c:pt>
                <c:pt idx="67">
                  <c:v>7400.5</c:v>
                </c:pt>
                <c:pt idx="68">
                  <c:v>7400.5</c:v>
                </c:pt>
                <c:pt idx="69">
                  <c:v>7404</c:v>
                </c:pt>
                <c:pt idx="70">
                  <c:v>7404</c:v>
                </c:pt>
                <c:pt idx="71">
                  <c:v>7404</c:v>
                </c:pt>
                <c:pt idx="72">
                  <c:v>7434.5</c:v>
                </c:pt>
                <c:pt idx="73">
                  <c:v>7438</c:v>
                </c:pt>
                <c:pt idx="74">
                  <c:v>7599.5</c:v>
                </c:pt>
                <c:pt idx="75">
                  <c:v>7690.5</c:v>
                </c:pt>
                <c:pt idx="76">
                  <c:v>7703</c:v>
                </c:pt>
                <c:pt idx="77">
                  <c:v>7706.5</c:v>
                </c:pt>
                <c:pt idx="78">
                  <c:v>7805.5</c:v>
                </c:pt>
                <c:pt idx="79">
                  <c:v>7864.5</c:v>
                </c:pt>
                <c:pt idx="80">
                  <c:v>7927</c:v>
                </c:pt>
                <c:pt idx="81">
                  <c:v>7937.5</c:v>
                </c:pt>
                <c:pt idx="82">
                  <c:v>7952</c:v>
                </c:pt>
                <c:pt idx="83">
                  <c:v>7968</c:v>
                </c:pt>
                <c:pt idx="84">
                  <c:v>7971.5</c:v>
                </c:pt>
                <c:pt idx="85">
                  <c:v>7971.5</c:v>
                </c:pt>
                <c:pt idx="86">
                  <c:v>12224.5</c:v>
                </c:pt>
                <c:pt idx="87">
                  <c:v>12228</c:v>
                </c:pt>
                <c:pt idx="88">
                  <c:v>15032</c:v>
                </c:pt>
                <c:pt idx="89">
                  <c:v>15032</c:v>
                </c:pt>
                <c:pt idx="90">
                  <c:v>16476</c:v>
                </c:pt>
                <c:pt idx="91">
                  <c:v>16476.5</c:v>
                </c:pt>
                <c:pt idx="92">
                  <c:v>17875</c:v>
                </c:pt>
                <c:pt idx="93">
                  <c:v>17878.5</c:v>
                </c:pt>
                <c:pt idx="94">
                  <c:v>18321.5</c:v>
                </c:pt>
                <c:pt idx="95">
                  <c:v>18352</c:v>
                </c:pt>
                <c:pt idx="96">
                  <c:v>18620.5</c:v>
                </c:pt>
                <c:pt idx="97">
                  <c:v>18862</c:v>
                </c:pt>
                <c:pt idx="98">
                  <c:v>19091.5</c:v>
                </c:pt>
                <c:pt idx="99">
                  <c:v>19129</c:v>
                </c:pt>
                <c:pt idx="100">
                  <c:v>19132</c:v>
                </c:pt>
                <c:pt idx="101">
                  <c:v>20098</c:v>
                </c:pt>
                <c:pt idx="102">
                  <c:v>20338</c:v>
                </c:pt>
                <c:pt idx="103">
                  <c:v>20597.5</c:v>
                </c:pt>
                <c:pt idx="104">
                  <c:v>21601.5</c:v>
                </c:pt>
                <c:pt idx="105">
                  <c:v>21642.5</c:v>
                </c:pt>
                <c:pt idx="106">
                  <c:v>21829</c:v>
                </c:pt>
                <c:pt idx="107">
                  <c:v>21836</c:v>
                </c:pt>
                <c:pt idx="108">
                  <c:v>21927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88">
                  <c:v>-9.1726908493777633E-3</c:v>
                </c:pt>
                <c:pt idx="89">
                  <c:v>-9.1726908493777633E-3</c:v>
                </c:pt>
                <c:pt idx="90">
                  <c:v>-9.2456337407984535E-3</c:v>
                </c:pt>
                <c:pt idx="91">
                  <c:v>-9.2456589980323238E-3</c:v>
                </c:pt>
                <c:pt idx="92">
                  <c:v>-9.3163034811707124E-3</c:v>
                </c:pt>
                <c:pt idx="93">
                  <c:v>-9.3164802818078134E-3</c:v>
                </c:pt>
                <c:pt idx="94">
                  <c:v>-9.3388581910178996E-3</c:v>
                </c:pt>
                <c:pt idx="95">
                  <c:v>-9.3403988822840581E-3</c:v>
                </c:pt>
                <c:pt idx="96">
                  <c:v>-9.3539620168730155E-3</c:v>
                </c:pt>
                <c:pt idx="97">
                  <c:v>-9.3661612608329156E-3</c:v>
                </c:pt>
                <c:pt idx="98">
                  <c:v>-9.3777543311799015E-3</c:v>
                </c:pt>
                <c:pt idx="99">
                  <c:v>-9.3796486237202586E-3</c:v>
                </c:pt>
                <c:pt idx="100">
                  <c:v>-9.3798001671234876E-3</c:v>
                </c:pt>
                <c:pt idx="101">
                  <c:v>-9.4285971429630897E-3</c:v>
                </c:pt>
                <c:pt idx="102">
                  <c:v>-9.4407206152213752E-3</c:v>
                </c:pt>
                <c:pt idx="103">
                  <c:v>-9.4538291196006475E-3</c:v>
                </c:pt>
                <c:pt idx="104">
                  <c:v>-9.5045456452144787E-3</c:v>
                </c:pt>
                <c:pt idx="105">
                  <c:v>-9.5066167383919369E-3</c:v>
                </c:pt>
                <c:pt idx="106">
                  <c:v>-9.5160376866259798E-3</c:v>
                </c:pt>
                <c:pt idx="107">
                  <c:v>-9.5163912879001784E-3</c:v>
                </c:pt>
                <c:pt idx="108">
                  <c:v>-9.5209881044647799E-3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E2-4B1C-B99F-DF96EF573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226048"/>
        <c:axId val="1"/>
      </c:scatterChart>
      <c:valAx>
        <c:axId val="54922604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22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25806451612904"/>
          <c:y val="0.92097264437689974"/>
          <c:w val="0.6548387096774193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161925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59251D0-7241-67F9-6296-6C1DE0D5B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19050</xdr:rowOff>
    </xdr:from>
    <xdr:to>
      <xdr:col>26</xdr:col>
      <xdr:colOff>266700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D4E9361-E19D-494A-B669-B76833B5E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690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bav-astro.de/sfs/BAVM_link.php?BAVMnr=68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style="4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" customFormat="1" ht="20.25" x14ac:dyDescent="0.2">
      <c r="A1" s="59" t="s">
        <v>26</v>
      </c>
      <c r="B1" s="60"/>
    </row>
    <row r="2" spans="1:6" s="2" customFormat="1" ht="12.95" customHeight="1" x14ac:dyDescent="0.2">
      <c r="A2" s="2" t="s">
        <v>24</v>
      </c>
      <c r="B2" s="35" t="s">
        <v>27</v>
      </c>
    </row>
    <row r="3" spans="1:6" s="2" customFormat="1" ht="12.95" customHeight="1" thickBot="1" x14ac:dyDescent="0.25">
      <c r="B3" s="35"/>
    </row>
    <row r="4" spans="1:6" s="2" customFormat="1" ht="12.95" customHeight="1" thickTop="1" thickBot="1" x14ac:dyDescent="0.25">
      <c r="A4" s="36" t="s">
        <v>0</v>
      </c>
      <c r="B4" s="37"/>
      <c r="C4" s="38">
        <v>27596.522000000001</v>
      </c>
      <c r="D4" s="39">
        <v>1.4376</v>
      </c>
    </row>
    <row r="5" spans="1:6" s="2" customFormat="1" ht="12.95" customHeight="1" thickTop="1" x14ac:dyDescent="0.2">
      <c r="A5" s="40" t="s">
        <v>35</v>
      </c>
      <c r="B5" s="35"/>
      <c r="C5" s="41">
        <v>-9.5</v>
      </c>
      <c r="D5" s="2" t="s">
        <v>36</v>
      </c>
    </row>
    <row r="6" spans="1:6" s="2" customFormat="1" ht="12.95" customHeight="1" x14ac:dyDescent="0.2">
      <c r="A6" s="36" t="s">
        <v>1</v>
      </c>
      <c r="B6" s="37"/>
    </row>
    <row r="7" spans="1:6" s="2" customFormat="1" ht="12.95" customHeight="1" x14ac:dyDescent="0.2">
      <c r="A7" s="2" t="s">
        <v>2</v>
      </c>
      <c r="B7" s="35"/>
      <c r="C7" s="42">
        <v>27596.522000000001</v>
      </c>
    </row>
    <row r="8" spans="1:6" s="2" customFormat="1" ht="12.95" customHeight="1" x14ac:dyDescent="0.2">
      <c r="A8" s="2" t="s">
        <v>3</v>
      </c>
      <c r="B8" s="35"/>
      <c r="C8" s="43">
        <v>1.437600566</v>
      </c>
    </row>
    <row r="9" spans="1:6" s="2" customFormat="1" ht="12.95" customHeight="1" x14ac:dyDescent="0.2">
      <c r="A9" s="44" t="s">
        <v>42</v>
      </c>
      <c r="B9" s="45">
        <v>109</v>
      </c>
      <c r="C9" s="46" t="str">
        <f>"F"&amp;B9</f>
        <v>F109</v>
      </c>
      <c r="D9" s="47" t="str">
        <f>"G"&amp;B9</f>
        <v>G109</v>
      </c>
    </row>
    <row r="10" spans="1:6" s="2" customFormat="1" ht="12.95" customHeight="1" thickBot="1" x14ac:dyDescent="0.25">
      <c r="B10" s="35"/>
      <c r="C10" s="48" t="s">
        <v>20</v>
      </c>
      <c r="D10" s="48" t="s">
        <v>21</v>
      </c>
    </row>
    <row r="11" spans="1:6" s="2" customFormat="1" ht="12.95" customHeight="1" x14ac:dyDescent="0.2">
      <c r="A11" s="2" t="s">
        <v>16</v>
      </c>
      <c r="B11" s="35"/>
      <c r="C11" s="47">
        <f ca="1">INTERCEPT(INDIRECT($D$9):G991,INDIRECT($C$9):F991)</f>
        <v>-8.4133573702671015E-3</v>
      </c>
      <c r="D11" s="35"/>
    </row>
    <row r="12" spans="1:6" s="2" customFormat="1" ht="12.95" customHeight="1" x14ac:dyDescent="0.2">
      <c r="A12" s="2" t="s">
        <v>17</v>
      </c>
      <c r="B12" s="35"/>
      <c r="C12" s="47">
        <f ca="1">SLOPE(INDIRECT($D$9):G991,INDIRECT($C$9):F991)</f>
        <v>-5.0514467742859401E-8</v>
      </c>
      <c r="D12" s="35"/>
    </row>
    <row r="13" spans="1:6" s="2" customFormat="1" ht="12.95" customHeight="1" x14ac:dyDescent="0.2">
      <c r="A13" s="2" t="s">
        <v>19</v>
      </c>
      <c r="B13" s="35"/>
      <c r="C13" s="35" t="s">
        <v>14</v>
      </c>
    </row>
    <row r="14" spans="1:6" s="2" customFormat="1" ht="12.95" customHeight="1" x14ac:dyDescent="0.2">
      <c r="B14" s="35"/>
    </row>
    <row r="15" spans="1:6" s="2" customFormat="1" ht="12.95" customHeight="1" x14ac:dyDescent="0.2">
      <c r="A15" s="49" t="s">
        <v>18</v>
      </c>
      <c r="B15" s="35"/>
      <c r="C15" s="50">
        <f ca="1">(C7+C11)+(C8+C12)*INT(MAX(F21:F3532))</f>
        <v>59118.780089693901</v>
      </c>
      <c r="E15" s="51" t="s">
        <v>43</v>
      </c>
      <c r="F15" s="41">
        <v>1</v>
      </c>
    </row>
    <row r="16" spans="1:6" s="2" customFormat="1" ht="12.95" customHeight="1" x14ac:dyDescent="0.2">
      <c r="A16" s="36" t="s">
        <v>4</v>
      </c>
      <c r="B16" s="35"/>
      <c r="C16" s="52">
        <f ca="1">+C8+C12</f>
        <v>1.4376005154855322</v>
      </c>
      <c r="E16" s="51" t="s">
        <v>37</v>
      </c>
      <c r="F16" s="53">
        <f ca="1">NOW()+15018.5+$C$5/24</f>
        <v>60375.798682175926</v>
      </c>
    </row>
    <row r="17" spans="1:17" s="2" customFormat="1" ht="12.95" customHeight="1" thickBot="1" x14ac:dyDescent="0.25">
      <c r="A17" s="51" t="s">
        <v>25</v>
      </c>
      <c r="B17" s="35"/>
      <c r="C17" s="2">
        <f>COUNT(C21:C2190)</f>
        <v>109</v>
      </c>
      <c r="E17" s="51" t="s">
        <v>44</v>
      </c>
      <c r="F17" s="53">
        <f ca="1">ROUND(2*(F16-$C$7)/$C$8,0)/2+F15</f>
        <v>22802.5</v>
      </c>
    </row>
    <row r="18" spans="1:17" s="2" customFormat="1" ht="12.95" customHeight="1" thickTop="1" thickBot="1" x14ac:dyDescent="0.25">
      <c r="A18" s="36" t="s">
        <v>5</v>
      </c>
      <c r="B18" s="35"/>
      <c r="C18" s="38">
        <f ca="1">+C15</f>
        <v>59118.780089693901</v>
      </c>
      <c r="D18" s="39">
        <f ca="1">+C16</f>
        <v>1.4376005154855322</v>
      </c>
      <c r="E18" s="51" t="s">
        <v>38</v>
      </c>
      <c r="F18" s="47">
        <f ca="1">ROUND(2*(F16-$C$15)/$C$16,0)/2+F15</f>
        <v>875.5</v>
      </c>
    </row>
    <row r="19" spans="1:17" s="2" customFormat="1" ht="12.95" customHeight="1" thickTop="1" x14ac:dyDescent="0.2">
      <c r="B19" s="35"/>
      <c r="E19" s="51" t="s">
        <v>39</v>
      </c>
      <c r="F19" s="54">
        <f ca="1">+$C$15+$C$16*F18-15018.5-$C$5/24</f>
        <v>45359.295174334817</v>
      </c>
    </row>
    <row r="20" spans="1:17" s="2" customFormat="1" ht="12.95" customHeight="1" thickBot="1" x14ac:dyDescent="0.25">
      <c r="A20" s="48" t="s">
        <v>6</v>
      </c>
      <c r="B20" s="48" t="s">
        <v>7</v>
      </c>
      <c r="C20" s="48" t="s">
        <v>8</v>
      </c>
      <c r="D20" s="48" t="s">
        <v>13</v>
      </c>
      <c r="E20" s="48" t="s">
        <v>9</v>
      </c>
      <c r="F20" s="48" t="s">
        <v>10</v>
      </c>
      <c r="G20" s="48" t="s">
        <v>11</v>
      </c>
      <c r="H20" s="55" t="s">
        <v>55</v>
      </c>
      <c r="I20" s="55" t="s">
        <v>58</v>
      </c>
      <c r="J20" s="55" t="s">
        <v>52</v>
      </c>
      <c r="K20" s="55" t="s">
        <v>50</v>
      </c>
      <c r="L20" s="55" t="s">
        <v>377</v>
      </c>
      <c r="M20" s="55" t="s">
        <v>378</v>
      </c>
      <c r="N20" s="55" t="s">
        <v>379</v>
      </c>
      <c r="O20" s="55" t="s">
        <v>23</v>
      </c>
      <c r="P20" s="56" t="s">
        <v>22</v>
      </c>
      <c r="Q20" s="48" t="s">
        <v>15</v>
      </c>
    </row>
    <row r="21" spans="1:17" s="2" customFormat="1" ht="12.95" customHeight="1" x14ac:dyDescent="0.2">
      <c r="A21" s="2" t="s">
        <v>28</v>
      </c>
      <c r="B21" s="35"/>
      <c r="C21" s="57">
        <v>25686.638999999999</v>
      </c>
      <c r="D21" s="57"/>
      <c r="E21" s="2">
        <f t="shared" ref="E21:E52" si="0">+(C21-C$7)/C$8</f>
        <v>-1328.5213189043789</v>
      </c>
      <c r="F21" s="2">
        <f t="shared" ref="F21:F52" si="1">ROUND(2*E21,0)/2</f>
        <v>-1328.5</v>
      </c>
      <c r="G21" s="2">
        <f t="shared" ref="G21:G52" si="2">+C21-(C$7+F21*C$8)</f>
        <v>-3.0648069001472322E-2</v>
      </c>
      <c r="H21" s="2">
        <f t="shared" ref="H21:H52" si="3">+G21</f>
        <v>-3.0648069001472322E-2</v>
      </c>
      <c r="Q21" s="58">
        <f t="shared" ref="Q21:Q52" si="4">+C21-15018.5</f>
        <v>10668.138999999999</v>
      </c>
    </row>
    <row r="22" spans="1:17" s="2" customFormat="1" ht="12.95" customHeight="1" x14ac:dyDescent="0.2">
      <c r="A22" s="2" t="s">
        <v>28</v>
      </c>
      <c r="B22" s="35"/>
      <c r="C22" s="57">
        <v>25804.524000000001</v>
      </c>
      <c r="D22" s="57"/>
      <c r="E22" s="2">
        <f t="shared" si="0"/>
        <v>-1246.5200991024092</v>
      </c>
      <c r="F22" s="2">
        <f t="shared" si="1"/>
        <v>-1246.5</v>
      </c>
      <c r="G22" s="2">
        <f t="shared" si="2"/>
        <v>-2.8894480998133076E-2</v>
      </c>
      <c r="H22" s="2">
        <f t="shared" si="3"/>
        <v>-2.8894480998133076E-2</v>
      </c>
      <c r="Q22" s="58">
        <f t="shared" si="4"/>
        <v>10786.024000000001</v>
      </c>
    </row>
    <row r="23" spans="1:17" s="2" customFormat="1" ht="12.95" customHeight="1" x14ac:dyDescent="0.2">
      <c r="A23" s="2" t="s">
        <v>28</v>
      </c>
      <c r="B23" s="35"/>
      <c r="C23" s="57">
        <v>25830.387999999999</v>
      </c>
      <c r="D23" s="57"/>
      <c r="E23" s="2">
        <f t="shared" si="0"/>
        <v>-1228.5290099141503</v>
      </c>
      <c r="F23" s="2">
        <f t="shared" si="1"/>
        <v>-1228.5</v>
      </c>
      <c r="G23" s="2">
        <f t="shared" si="2"/>
        <v>-4.1704669001774164E-2</v>
      </c>
      <c r="H23" s="2">
        <f t="shared" si="3"/>
        <v>-4.1704669001774164E-2</v>
      </c>
      <c r="Q23" s="58">
        <f t="shared" si="4"/>
        <v>10811.887999999999</v>
      </c>
    </row>
    <row r="24" spans="1:17" s="2" customFormat="1" ht="12.95" customHeight="1" x14ac:dyDescent="0.2">
      <c r="A24" s="2" t="s">
        <v>28</v>
      </c>
      <c r="B24" s="35"/>
      <c r="C24" s="57">
        <v>26129.466</v>
      </c>
      <c r="D24" s="57"/>
      <c r="E24" s="2">
        <f t="shared" si="0"/>
        <v>-1020.4893032853748</v>
      </c>
      <c r="F24" s="2">
        <f t="shared" si="1"/>
        <v>-1020.5</v>
      </c>
      <c r="G24" s="2">
        <f t="shared" si="2"/>
        <v>1.5377602998341899E-2</v>
      </c>
      <c r="H24" s="2">
        <f t="shared" si="3"/>
        <v>1.5377602998341899E-2</v>
      </c>
      <c r="Q24" s="58">
        <f t="shared" si="4"/>
        <v>11110.966</v>
      </c>
    </row>
    <row r="25" spans="1:17" s="2" customFormat="1" ht="12.95" customHeight="1" x14ac:dyDescent="0.2">
      <c r="A25" s="2" t="s">
        <v>28</v>
      </c>
      <c r="B25" s="35"/>
      <c r="C25" s="57">
        <v>26157.512999999999</v>
      </c>
      <c r="D25" s="57"/>
      <c r="E25" s="2">
        <f t="shared" si="0"/>
        <v>-1000.9797116343107</v>
      </c>
      <c r="F25" s="2">
        <f t="shared" si="1"/>
        <v>-1001</v>
      </c>
      <c r="G25" s="2">
        <f t="shared" si="2"/>
        <v>2.9166565997002181E-2</v>
      </c>
      <c r="H25" s="2">
        <f t="shared" si="3"/>
        <v>2.9166565997002181E-2</v>
      </c>
      <c r="Q25" s="58">
        <f t="shared" si="4"/>
        <v>11139.012999999999</v>
      </c>
    </row>
    <row r="26" spans="1:17" s="2" customFormat="1" ht="12.95" customHeight="1" x14ac:dyDescent="0.2">
      <c r="A26" s="2" t="s">
        <v>28</v>
      </c>
      <c r="B26" s="35"/>
      <c r="C26" s="57">
        <v>26924.437999999998</v>
      </c>
      <c r="D26" s="57"/>
      <c r="E26" s="2">
        <f t="shared" si="0"/>
        <v>-467.50398956089629</v>
      </c>
      <c r="F26" s="2">
        <f t="shared" si="1"/>
        <v>-467.5</v>
      </c>
      <c r="G26" s="2">
        <f t="shared" si="2"/>
        <v>-5.7353950032847933E-3</v>
      </c>
      <c r="H26" s="2">
        <f t="shared" si="3"/>
        <v>-5.7353950032847933E-3</v>
      </c>
      <c r="Q26" s="58">
        <f t="shared" si="4"/>
        <v>11905.937999999998</v>
      </c>
    </row>
    <row r="27" spans="1:17" s="2" customFormat="1" ht="12.95" customHeight="1" x14ac:dyDescent="0.2">
      <c r="A27" s="2" t="s">
        <v>28</v>
      </c>
      <c r="B27" s="35"/>
      <c r="C27" s="57">
        <v>26947.457999999999</v>
      </c>
      <c r="D27" s="57"/>
      <c r="E27" s="2">
        <f t="shared" si="0"/>
        <v>-451.49119675569335</v>
      </c>
      <c r="F27" s="2">
        <f t="shared" si="1"/>
        <v>-451.5</v>
      </c>
      <c r="G27" s="2">
        <f t="shared" si="2"/>
        <v>1.2655548998736776E-2</v>
      </c>
      <c r="H27" s="2">
        <f t="shared" si="3"/>
        <v>1.2655548998736776E-2</v>
      </c>
      <c r="Q27" s="58">
        <f t="shared" si="4"/>
        <v>11928.957999999999</v>
      </c>
    </row>
    <row r="28" spans="1:17" s="2" customFormat="1" ht="12.95" customHeight="1" x14ac:dyDescent="0.2">
      <c r="A28" s="2" t="s">
        <v>28</v>
      </c>
      <c r="B28" s="35"/>
      <c r="C28" s="57">
        <v>27596.51</v>
      </c>
      <c r="D28" s="57"/>
      <c r="E28" s="2">
        <f t="shared" si="0"/>
        <v>-8.3472421243083478E-3</v>
      </c>
      <c r="F28" s="2">
        <f t="shared" si="1"/>
        <v>0</v>
      </c>
      <c r="G28" s="2">
        <f t="shared" si="2"/>
        <v>-1.2000000002444722E-2</v>
      </c>
      <c r="H28" s="2">
        <f t="shared" si="3"/>
        <v>-1.2000000002444722E-2</v>
      </c>
      <c r="Q28" s="58">
        <f t="shared" si="4"/>
        <v>12578.009999999998</v>
      </c>
    </row>
    <row r="29" spans="1:17" s="2" customFormat="1" ht="12.95" customHeight="1" x14ac:dyDescent="0.2">
      <c r="A29" s="2" t="s">
        <v>12</v>
      </c>
      <c r="B29" s="35"/>
      <c r="C29" s="57">
        <v>27596.522000000001</v>
      </c>
      <c r="D29" s="57" t="s">
        <v>14</v>
      </c>
      <c r="E29" s="2">
        <f t="shared" si="0"/>
        <v>0</v>
      </c>
      <c r="F29" s="2">
        <f t="shared" si="1"/>
        <v>0</v>
      </c>
      <c r="G29" s="2">
        <f t="shared" si="2"/>
        <v>0</v>
      </c>
      <c r="H29" s="2">
        <f t="shared" si="3"/>
        <v>0</v>
      </c>
      <c r="Q29" s="58">
        <f t="shared" si="4"/>
        <v>12578.022000000001</v>
      </c>
    </row>
    <row r="30" spans="1:17" s="2" customFormat="1" ht="12.95" customHeight="1" x14ac:dyDescent="0.2">
      <c r="A30" s="2" t="s">
        <v>28</v>
      </c>
      <c r="B30" s="35"/>
      <c r="C30" s="57">
        <v>27601.52</v>
      </c>
      <c r="D30" s="57"/>
      <c r="E30" s="2">
        <f t="shared" si="0"/>
        <v>3.4766263440658611</v>
      </c>
      <c r="F30" s="2">
        <f t="shared" si="1"/>
        <v>3.5</v>
      </c>
      <c r="G30" s="2">
        <f t="shared" si="2"/>
        <v>-3.3601981001993408E-2</v>
      </c>
      <c r="H30" s="2">
        <f t="shared" si="3"/>
        <v>-3.3601981001993408E-2</v>
      </c>
      <c r="Q30" s="58">
        <f t="shared" si="4"/>
        <v>12583.02</v>
      </c>
    </row>
    <row r="31" spans="1:17" s="2" customFormat="1" ht="12.95" customHeight="1" x14ac:dyDescent="0.2">
      <c r="A31" s="2" t="s">
        <v>28</v>
      </c>
      <c r="B31" s="35"/>
      <c r="C31" s="57">
        <v>27637.455999999998</v>
      </c>
      <c r="D31" s="57"/>
      <c r="E31" s="2">
        <f t="shared" si="0"/>
        <v>28.473834087233843</v>
      </c>
      <c r="F31" s="2">
        <f t="shared" si="1"/>
        <v>28.5</v>
      </c>
      <c r="G31" s="2">
        <f t="shared" si="2"/>
        <v>-3.7616131001414033E-2</v>
      </c>
      <c r="H31" s="2">
        <f t="shared" si="3"/>
        <v>-3.7616131001414033E-2</v>
      </c>
      <c r="Q31" s="58">
        <f t="shared" si="4"/>
        <v>12618.955999999998</v>
      </c>
    </row>
    <row r="32" spans="1:17" s="2" customFormat="1" ht="12.95" customHeight="1" x14ac:dyDescent="0.2">
      <c r="A32" s="2" t="s">
        <v>28</v>
      </c>
      <c r="B32" s="35"/>
      <c r="C32" s="57">
        <v>27660.499</v>
      </c>
      <c r="D32" s="57"/>
      <c r="E32" s="2">
        <f t="shared" si="0"/>
        <v>44.502625773172483</v>
      </c>
      <c r="F32" s="2">
        <f t="shared" si="1"/>
        <v>44.5</v>
      </c>
      <c r="G32" s="2">
        <f t="shared" si="2"/>
        <v>3.7748129980172962E-3</v>
      </c>
      <c r="H32" s="2">
        <f t="shared" si="3"/>
        <v>3.7748129980172962E-3</v>
      </c>
      <c r="Q32" s="58">
        <f t="shared" si="4"/>
        <v>12641.999</v>
      </c>
    </row>
    <row r="33" spans="1:17" x14ac:dyDescent="0.2">
      <c r="A33" t="s">
        <v>28</v>
      </c>
      <c r="C33" s="5">
        <v>27745.282999999999</v>
      </c>
      <c r="D33" s="5"/>
      <c r="E33">
        <f t="shared" si="0"/>
        <v>103.47867378343715</v>
      </c>
      <c r="F33">
        <f t="shared" si="1"/>
        <v>103.5</v>
      </c>
      <c r="G33">
        <f t="shared" si="2"/>
        <v>-3.0658581003081053E-2</v>
      </c>
      <c r="H33">
        <f t="shared" si="3"/>
        <v>-3.0658581003081053E-2</v>
      </c>
      <c r="Q33" s="1">
        <f t="shared" si="4"/>
        <v>12726.782999999999</v>
      </c>
    </row>
    <row r="34" spans="1:17" x14ac:dyDescent="0.2">
      <c r="A34" t="s">
        <v>28</v>
      </c>
      <c r="C34" s="5">
        <v>27982.488000000001</v>
      </c>
      <c r="D34" s="5"/>
      <c r="E34">
        <f t="shared" si="0"/>
        <v>268.47930442453679</v>
      </c>
      <c r="F34">
        <f t="shared" si="1"/>
        <v>268.5</v>
      </c>
      <c r="G34">
        <f t="shared" si="2"/>
        <v>-2.9751971000223421E-2</v>
      </c>
      <c r="H34">
        <f t="shared" si="3"/>
        <v>-2.9751971000223421E-2</v>
      </c>
      <c r="Q34" s="1">
        <f t="shared" si="4"/>
        <v>12963.988000000001</v>
      </c>
    </row>
    <row r="35" spans="1:17" x14ac:dyDescent="0.2">
      <c r="A35" t="s">
        <v>28</v>
      </c>
      <c r="C35" s="5">
        <v>28018.453000000001</v>
      </c>
      <c r="D35" s="5"/>
      <c r="E35">
        <f t="shared" si="0"/>
        <v>293.49668466950266</v>
      </c>
      <c r="F35">
        <f t="shared" si="1"/>
        <v>293.5</v>
      </c>
      <c r="G35">
        <f t="shared" si="2"/>
        <v>-4.7661210010119248E-3</v>
      </c>
      <c r="H35">
        <f t="shared" si="3"/>
        <v>-4.7661210010119248E-3</v>
      </c>
      <c r="Q35" s="1">
        <f t="shared" si="4"/>
        <v>12999.953000000001</v>
      </c>
    </row>
    <row r="36" spans="1:17" x14ac:dyDescent="0.2">
      <c r="A36" t="s">
        <v>28</v>
      </c>
      <c r="C36" s="5">
        <v>28041.437999999998</v>
      </c>
      <c r="D36" s="5"/>
      <c r="E36">
        <f t="shared" si="0"/>
        <v>309.4851313518455</v>
      </c>
      <c r="F36">
        <f t="shared" si="1"/>
        <v>309.5</v>
      </c>
      <c r="G36">
        <f t="shared" si="2"/>
        <v>-2.1375177002482815E-2</v>
      </c>
      <c r="H36">
        <f t="shared" si="3"/>
        <v>-2.1375177002482815E-2</v>
      </c>
      <c r="Q36" s="1">
        <f t="shared" si="4"/>
        <v>13022.937999999998</v>
      </c>
    </row>
    <row r="37" spans="1:17" x14ac:dyDescent="0.2">
      <c r="A37" t="s">
        <v>28</v>
      </c>
      <c r="C37" s="5">
        <v>28072.352999999999</v>
      </c>
      <c r="D37" s="5"/>
      <c r="E37">
        <f t="shared" si="0"/>
        <v>330.98971387021442</v>
      </c>
      <c r="F37">
        <f t="shared" si="1"/>
        <v>331</v>
      </c>
      <c r="G37">
        <f t="shared" si="2"/>
        <v>-1.4787346000957768E-2</v>
      </c>
      <c r="H37">
        <f t="shared" si="3"/>
        <v>-1.4787346000957768E-2</v>
      </c>
      <c r="Q37" s="1">
        <f t="shared" si="4"/>
        <v>13053.852999999999</v>
      </c>
    </row>
    <row r="38" spans="1:17" x14ac:dyDescent="0.2">
      <c r="A38" t="s">
        <v>28</v>
      </c>
      <c r="C38" s="5">
        <v>29575.387999999999</v>
      </c>
      <c r="D38" s="5"/>
      <c r="E38">
        <f t="shared" si="0"/>
        <v>1376.5061358496976</v>
      </c>
      <c r="F38">
        <f t="shared" si="1"/>
        <v>1376.5</v>
      </c>
      <c r="G38">
        <f t="shared" si="2"/>
        <v>8.8209009991260245E-3</v>
      </c>
      <c r="H38">
        <f t="shared" si="3"/>
        <v>8.8209009991260245E-3</v>
      </c>
      <c r="Q38" s="1">
        <f t="shared" si="4"/>
        <v>14556.887999999999</v>
      </c>
    </row>
    <row r="39" spans="1:17" x14ac:dyDescent="0.2">
      <c r="A39" t="s">
        <v>28</v>
      </c>
      <c r="C39" s="5">
        <v>29825.526999999998</v>
      </c>
      <c r="D39" s="5"/>
      <c r="E39">
        <f t="shared" si="0"/>
        <v>1550.5037022919462</v>
      </c>
      <c r="F39">
        <f t="shared" si="1"/>
        <v>1550.5</v>
      </c>
      <c r="G39">
        <f t="shared" si="2"/>
        <v>5.3224169969325885E-3</v>
      </c>
      <c r="H39">
        <f t="shared" si="3"/>
        <v>5.3224169969325885E-3</v>
      </c>
      <c r="Q39" s="1">
        <f t="shared" si="4"/>
        <v>14807.026999999998</v>
      </c>
    </row>
    <row r="40" spans="1:17" x14ac:dyDescent="0.2">
      <c r="A40" t="s">
        <v>28</v>
      </c>
      <c r="C40" s="5">
        <v>29853.548999999999</v>
      </c>
      <c r="D40" s="5"/>
      <c r="E40">
        <f t="shared" si="0"/>
        <v>1569.9959038552565</v>
      </c>
      <c r="F40">
        <f t="shared" si="1"/>
        <v>1570</v>
      </c>
      <c r="G40">
        <f t="shared" si="2"/>
        <v>-5.8886200022243429E-3</v>
      </c>
      <c r="H40">
        <f t="shared" si="3"/>
        <v>-5.8886200022243429E-3</v>
      </c>
      <c r="Q40" s="1">
        <f t="shared" si="4"/>
        <v>14835.048999999999</v>
      </c>
    </row>
    <row r="41" spans="1:17" x14ac:dyDescent="0.2">
      <c r="A41" t="s">
        <v>28</v>
      </c>
      <c r="C41" s="5">
        <v>29853.554</v>
      </c>
      <c r="D41" s="5"/>
      <c r="E41">
        <f t="shared" si="0"/>
        <v>1569.9993818728083</v>
      </c>
      <c r="F41">
        <f t="shared" si="1"/>
        <v>1570</v>
      </c>
      <c r="G41">
        <f t="shared" si="2"/>
        <v>-8.8862000120570883E-4</v>
      </c>
      <c r="H41">
        <f t="shared" si="3"/>
        <v>-8.8862000120570883E-4</v>
      </c>
      <c r="Q41" s="1">
        <f t="shared" si="4"/>
        <v>14835.054</v>
      </c>
    </row>
    <row r="42" spans="1:17" x14ac:dyDescent="0.2">
      <c r="A42" t="s">
        <v>28</v>
      </c>
      <c r="C42" s="5">
        <v>29879.419000000002</v>
      </c>
      <c r="D42" s="5"/>
      <c r="E42">
        <f t="shared" si="0"/>
        <v>1587.9911666645803</v>
      </c>
      <c r="F42">
        <f t="shared" si="1"/>
        <v>1588</v>
      </c>
      <c r="G42">
        <f t="shared" si="2"/>
        <v>-1.2698808001005091E-2</v>
      </c>
      <c r="H42">
        <f t="shared" si="3"/>
        <v>-1.2698808001005091E-2</v>
      </c>
      <c r="Q42" s="1">
        <f t="shared" si="4"/>
        <v>14860.919000000002</v>
      </c>
    </row>
    <row r="43" spans="1:17" x14ac:dyDescent="0.2">
      <c r="A43" t="s">
        <v>28</v>
      </c>
      <c r="C43" s="5">
        <v>30088.611000000001</v>
      </c>
      <c r="D43" s="5"/>
      <c r="E43">
        <f t="shared" si="0"/>
        <v>1733.5058561739604</v>
      </c>
      <c r="F43">
        <f t="shared" si="1"/>
        <v>1733.5</v>
      </c>
      <c r="G43">
        <f t="shared" si="2"/>
        <v>8.4188389992050361E-3</v>
      </c>
      <c r="H43">
        <f t="shared" si="3"/>
        <v>8.4188389992050361E-3</v>
      </c>
      <c r="Q43" s="1">
        <f t="shared" si="4"/>
        <v>15070.111000000001</v>
      </c>
    </row>
    <row r="44" spans="1:17" x14ac:dyDescent="0.2">
      <c r="A44" t="s">
        <v>28</v>
      </c>
      <c r="C44" s="5">
        <v>30088.623</v>
      </c>
      <c r="D44" s="5"/>
      <c r="E44">
        <f t="shared" si="0"/>
        <v>1733.5142034160822</v>
      </c>
      <c r="F44">
        <f t="shared" si="1"/>
        <v>1733.5</v>
      </c>
      <c r="G44">
        <f t="shared" si="2"/>
        <v>2.0418838998011779E-2</v>
      </c>
      <c r="H44">
        <f t="shared" si="3"/>
        <v>2.0418838998011779E-2</v>
      </c>
      <c r="Q44" s="1">
        <f t="shared" si="4"/>
        <v>15070.123</v>
      </c>
    </row>
    <row r="45" spans="1:17" x14ac:dyDescent="0.2">
      <c r="A45" t="s">
        <v>28</v>
      </c>
      <c r="C45" s="5">
        <v>30165.491000000002</v>
      </c>
      <c r="D45" s="5"/>
      <c r="E45">
        <f t="shared" si="0"/>
        <v>1786.9838540394683</v>
      </c>
      <c r="F45">
        <f t="shared" si="1"/>
        <v>1787</v>
      </c>
      <c r="G45">
        <f t="shared" si="2"/>
        <v>-2.3211441999592353E-2</v>
      </c>
      <c r="H45">
        <f t="shared" si="3"/>
        <v>-2.3211441999592353E-2</v>
      </c>
      <c r="Q45" s="1">
        <f t="shared" si="4"/>
        <v>15146.991000000002</v>
      </c>
    </row>
    <row r="46" spans="1:17" x14ac:dyDescent="0.2">
      <c r="A46" t="s">
        <v>28</v>
      </c>
      <c r="C46" s="5">
        <v>30528.495999999999</v>
      </c>
      <c r="D46" s="5"/>
      <c r="E46">
        <f t="shared" si="0"/>
        <v>2039.4914062659032</v>
      </c>
      <c r="F46">
        <f t="shared" si="1"/>
        <v>2039.5</v>
      </c>
      <c r="G46">
        <f t="shared" si="2"/>
        <v>-1.2354357000731397E-2</v>
      </c>
      <c r="H46">
        <f t="shared" si="3"/>
        <v>-1.2354357000731397E-2</v>
      </c>
      <c r="Q46" s="1">
        <f t="shared" si="4"/>
        <v>15509.995999999999</v>
      </c>
    </row>
    <row r="47" spans="1:17" x14ac:dyDescent="0.2">
      <c r="A47" t="s">
        <v>28</v>
      </c>
      <c r="C47" s="5">
        <v>30546.467000000001</v>
      </c>
      <c r="D47" s="5"/>
      <c r="E47">
        <f t="shared" si="0"/>
        <v>2051.9920969480195</v>
      </c>
      <c r="F47">
        <f t="shared" si="1"/>
        <v>2052</v>
      </c>
      <c r="G47">
        <f t="shared" si="2"/>
        <v>-1.1361431999830529E-2</v>
      </c>
      <c r="H47">
        <f t="shared" si="3"/>
        <v>-1.1361431999830529E-2</v>
      </c>
      <c r="Q47" s="1">
        <f t="shared" si="4"/>
        <v>15527.967000000001</v>
      </c>
    </row>
    <row r="48" spans="1:17" x14ac:dyDescent="0.2">
      <c r="A48" t="s">
        <v>28</v>
      </c>
      <c r="C48" s="5">
        <v>30587.427</v>
      </c>
      <c r="D48" s="5"/>
      <c r="E48">
        <f t="shared" si="0"/>
        <v>2080.4840167265202</v>
      </c>
      <c r="F48">
        <f t="shared" si="1"/>
        <v>2080.5</v>
      </c>
      <c r="G48">
        <f t="shared" si="2"/>
        <v>-2.2977562999585643E-2</v>
      </c>
      <c r="H48">
        <f t="shared" si="3"/>
        <v>-2.2977562999585643E-2</v>
      </c>
      <c r="Q48" s="1">
        <f t="shared" si="4"/>
        <v>15568.927</v>
      </c>
    </row>
    <row r="49" spans="1:17" x14ac:dyDescent="0.2">
      <c r="A49" t="s">
        <v>28</v>
      </c>
      <c r="C49" s="5">
        <v>30587.455999999998</v>
      </c>
      <c r="D49" s="5"/>
      <c r="E49">
        <f t="shared" si="0"/>
        <v>2080.5041892283157</v>
      </c>
      <c r="F49">
        <f t="shared" si="1"/>
        <v>2080.5</v>
      </c>
      <c r="G49">
        <f t="shared" si="2"/>
        <v>6.0224369990464766E-3</v>
      </c>
      <c r="H49">
        <f t="shared" si="3"/>
        <v>6.0224369990464766E-3</v>
      </c>
      <c r="Q49" s="1">
        <f t="shared" si="4"/>
        <v>15568.955999999998</v>
      </c>
    </row>
    <row r="50" spans="1:17" x14ac:dyDescent="0.2">
      <c r="A50" t="s">
        <v>28</v>
      </c>
      <c r="C50" s="5">
        <v>30819.618999999999</v>
      </c>
      <c r="D50" s="5"/>
      <c r="E50">
        <f t="shared" si="0"/>
        <v>2241.9975869708987</v>
      </c>
      <c r="F50">
        <f t="shared" si="1"/>
        <v>2242</v>
      </c>
      <c r="G50">
        <f t="shared" si="2"/>
        <v>-3.4689720014284831E-3</v>
      </c>
      <c r="H50">
        <f t="shared" si="3"/>
        <v>-3.4689720014284831E-3</v>
      </c>
      <c r="Q50" s="1">
        <f t="shared" si="4"/>
        <v>15801.118999999999</v>
      </c>
    </row>
    <row r="51" spans="1:17" x14ac:dyDescent="0.2">
      <c r="A51" t="s">
        <v>28</v>
      </c>
      <c r="C51" s="5">
        <v>30904.489000000001</v>
      </c>
      <c r="D51" s="5"/>
      <c r="E51">
        <f t="shared" si="0"/>
        <v>2301.033456883044</v>
      </c>
      <c r="F51">
        <f t="shared" si="1"/>
        <v>2301</v>
      </c>
      <c r="G51">
        <f t="shared" si="2"/>
        <v>4.8097634000441758E-2</v>
      </c>
      <c r="H51">
        <f t="shared" si="3"/>
        <v>4.8097634000441758E-2</v>
      </c>
      <c r="Q51" s="1">
        <f t="shared" si="4"/>
        <v>15885.989000000001</v>
      </c>
    </row>
    <row r="52" spans="1:17" x14ac:dyDescent="0.2">
      <c r="A52" t="s">
        <v>28</v>
      </c>
      <c r="C52" s="5">
        <v>30937.493999999999</v>
      </c>
      <c r="D52" s="5"/>
      <c r="E52">
        <f t="shared" si="0"/>
        <v>2323.9918507377647</v>
      </c>
      <c r="F52">
        <f t="shared" si="1"/>
        <v>2324</v>
      </c>
      <c r="G52">
        <f t="shared" si="2"/>
        <v>-1.1715384003764484E-2</v>
      </c>
      <c r="H52">
        <f t="shared" si="3"/>
        <v>-1.1715384003764484E-2</v>
      </c>
      <c r="Q52" s="1">
        <f t="shared" si="4"/>
        <v>15918.993999999999</v>
      </c>
    </row>
    <row r="53" spans="1:17" x14ac:dyDescent="0.2">
      <c r="A53" t="s">
        <v>28</v>
      </c>
      <c r="C53" s="5">
        <v>30973.436000000002</v>
      </c>
      <c r="D53" s="5"/>
      <c r="E53">
        <f t="shared" ref="E53:E84" si="5">+(C53-C$7)/C$8</f>
        <v>2348.9932321019974</v>
      </c>
      <c r="F53">
        <f t="shared" ref="F53:F84" si="6">ROUND(2*E53,0)/2</f>
        <v>2349</v>
      </c>
      <c r="G53">
        <f t="shared" ref="G53:G84" si="7">+C53-(C$7+F53*C$8)</f>
        <v>-9.7295339983247686E-3</v>
      </c>
      <c r="H53">
        <f t="shared" ref="H53:H84" si="8">+G53</f>
        <v>-9.7295339983247686E-3</v>
      </c>
      <c r="Q53" s="1">
        <f t="shared" ref="Q53:Q84" si="9">+C53-15018.5</f>
        <v>15954.936000000002</v>
      </c>
    </row>
    <row r="54" spans="1:17" x14ac:dyDescent="0.2">
      <c r="A54" t="s">
        <v>28</v>
      </c>
      <c r="C54" s="5">
        <v>31022.325000000001</v>
      </c>
      <c r="D54" s="5"/>
      <c r="E54">
        <f t="shared" si="5"/>
        <v>2383.000592113011</v>
      </c>
      <c r="F54">
        <f t="shared" si="6"/>
        <v>2383</v>
      </c>
      <c r="G54">
        <f t="shared" si="7"/>
        <v>8.5122200107434765E-4</v>
      </c>
      <c r="H54">
        <f t="shared" si="8"/>
        <v>8.5122200107434765E-4</v>
      </c>
      <c r="Q54" s="1">
        <f t="shared" si="9"/>
        <v>16003.825000000001</v>
      </c>
    </row>
    <row r="55" spans="1:17" x14ac:dyDescent="0.2">
      <c r="A55" t="s">
        <v>28</v>
      </c>
      <c r="C55" s="5">
        <v>31290.451000000001</v>
      </c>
      <c r="D55" s="5"/>
      <c r="E55">
        <f t="shared" si="5"/>
        <v>2569.5099788935395</v>
      </c>
      <c r="F55">
        <f t="shared" si="6"/>
        <v>2569.5</v>
      </c>
      <c r="G55">
        <f t="shared" si="7"/>
        <v>1.434566299940343E-2</v>
      </c>
      <c r="H55">
        <f t="shared" si="8"/>
        <v>1.434566299940343E-2</v>
      </c>
      <c r="Q55" s="1">
        <f t="shared" si="9"/>
        <v>16271.951000000001</v>
      </c>
    </row>
    <row r="56" spans="1:17" x14ac:dyDescent="0.2">
      <c r="A56" t="s">
        <v>28</v>
      </c>
      <c r="C56" s="5">
        <v>31344.383999999998</v>
      </c>
      <c r="D56" s="5"/>
      <c r="E56">
        <f t="shared" si="5"/>
        <v>2607.0259630100877</v>
      </c>
      <c r="F56">
        <f t="shared" si="6"/>
        <v>2607</v>
      </c>
      <c r="G56">
        <f t="shared" si="7"/>
        <v>3.7324437998904614E-2</v>
      </c>
      <c r="H56">
        <f t="shared" si="8"/>
        <v>3.7324437998904614E-2</v>
      </c>
      <c r="Q56" s="1">
        <f t="shared" si="9"/>
        <v>16325.883999999998</v>
      </c>
    </row>
    <row r="57" spans="1:17" x14ac:dyDescent="0.2">
      <c r="A57" t="s">
        <v>28</v>
      </c>
      <c r="C57" s="5">
        <v>31712.414000000001</v>
      </c>
      <c r="D57" s="5"/>
      <c r="E57">
        <f t="shared" si="5"/>
        <v>2863.0289228753682</v>
      </c>
      <c r="F57">
        <f t="shared" si="6"/>
        <v>2863</v>
      </c>
      <c r="G57">
        <f t="shared" si="7"/>
        <v>4.1579542001272785E-2</v>
      </c>
      <c r="H57">
        <f t="shared" si="8"/>
        <v>4.1579542001272785E-2</v>
      </c>
      <c r="Q57" s="1">
        <f t="shared" si="9"/>
        <v>16693.914000000001</v>
      </c>
    </row>
    <row r="58" spans="1:17" x14ac:dyDescent="0.2">
      <c r="A58" t="s">
        <v>28</v>
      </c>
      <c r="C58" s="5">
        <v>32093.343000000001</v>
      </c>
      <c r="D58" s="5"/>
      <c r="E58">
        <f t="shared" si="5"/>
        <v>3128.0044724189402</v>
      </c>
      <c r="F58">
        <f t="shared" si="6"/>
        <v>3128</v>
      </c>
      <c r="G58">
        <f t="shared" si="7"/>
        <v>6.4295519987354055E-3</v>
      </c>
      <c r="H58">
        <f t="shared" si="8"/>
        <v>6.4295519987354055E-3</v>
      </c>
      <c r="Q58" s="1">
        <f t="shared" si="9"/>
        <v>17074.843000000001</v>
      </c>
    </row>
    <row r="59" spans="1:17" x14ac:dyDescent="0.2">
      <c r="A59" t="s">
        <v>28</v>
      </c>
      <c r="C59" s="5">
        <v>32448.371999999999</v>
      </c>
      <c r="D59" s="5"/>
      <c r="E59">
        <f t="shared" si="5"/>
        <v>3374.963891047883</v>
      </c>
      <c r="F59">
        <f t="shared" si="6"/>
        <v>3375</v>
      </c>
      <c r="G59">
        <f t="shared" si="7"/>
        <v>-5.1910250000219094E-2</v>
      </c>
      <c r="H59">
        <f t="shared" si="8"/>
        <v>-5.1910250000219094E-2</v>
      </c>
      <c r="Q59" s="1">
        <f t="shared" si="9"/>
        <v>17429.871999999999</v>
      </c>
    </row>
    <row r="60" spans="1:17" x14ac:dyDescent="0.2">
      <c r="A60" t="s">
        <v>28</v>
      </c>
      <c r="C60" s="5">
        <v>32448.417000000001</v>
      </c>
      <c r="D60" s="5"/>
      <c r="E60">
        <f t="shared" si="5"/>
        <v>3374.9951932058439</v>
      </c>
      <c r="F60">
        <f t="shared" si="6"/>
        <v>3375</v>
      </c>
      <c r="G60">
        <f t="shared" si="7"/>
        <v>-6.9102499983273447E-3</v>
      </c>
      <c r="H60">
        <f t="shared" si="8"/>
        <v>-6.9102499983273447E-3</v>
      </c>
      <c r="Q60" s="1">
        <f t="shared" si="9"/>
        <v>17429.917000000001</v>
      </c>
    </row>
    <row r="61" spans="1:17" x14ac:dyDescent="0.2">
      <c r="A61" t="s">
        <v>28</v>
      </c>
      <c r="C61" s="5">
        <v>32479.361000000001</v>
      </c>
      <c r="D61" s="5"/>
      <c r="E61">
        <f t="shared" si="5"/>
        <v>3396.5199482260082</v>
      </c>
      <c r="F61">
        <f t="shared" si="6"/>
        <v>3396.5</v>
      </c>
      <c r="G61">
        <f t="shared" si="7"/>
        <v>2.8677580998191843E-2</v>
      </c>
      <c r="H61">
        <f t="shared" si="8"/>
        <v>2.8677580998191843E-2</v>
      </c>
      <c r="Q61" s="1">
        <f t="shared" si="9"/>
        <v>17460.861000000001</v>
      </c>
    </row>
    <row r="62" spans="1:17" x14ac:dyDescent="0.2">
      <c r="A62" t="s">
        <v>28</v>
      </c>
      <c r="C62" s="5">
        <v>33187.341</v>
      </c>
      <c r="D62" s="5"/>
      <c r="E62">
        <f t="shared" si="5"/>
        <v>3888.9933213896629</v>
      </c>
      <c r="F62">
        <f t="shared" si="6"/>
        <v>3889</v>
      </c>
      <c r="G62">
        <f t="shared" si="7"/>
        <v>-9.6011740024550818E-3</v>
      </c>
      <c r="H62">
        <f t="shared" si="8"/>
        <v>-9.6011740024550818E-3</v>
      </c>
      <c r="Q62" s="1">
        <f t="shared" si="9"/>
        <v>18168.841</v>
      </c>
    </row>
    <row r="63" spans="1:17" x14ac:dyDescent="0.2">
      <c r="A63" t="s">
        <v>28</v>
      </c>
      <c r="C63" s="5">
        <v>33856.508000000002</v>
      </c>
      <c r="D63" s="5"/>
      <c r="E63">
        <f t="shared" si="5"/>
        <v>4354.4682355112545</v>
      </c>
      <c r="F63">
        <f t="shared" si="6"/>
        <v>4354.5</v>
      </c>
      <c r="G63">
        <f t="shared" si="7"/>
        <v>-4.5664646997465752E-2</v>
      </c>
      <c r="H63">
        <f t="shared" si="8"/>
        <v>-4.5664646997465752E-2</v>
      </c>
      <c r="Q63" s="1">
        <f t="shared" si="9"/>
        <v>18838.008000000002</v>
      </c>
    </row>
    <row r="64" spans="1:17" x14ac:dyDescent="0.2">
      <c r="A64" t="s">
        <v>28</v>
      </c>
      <c r="C64" s="5">
        <v>34132.567999999999</v>
      </c>
      <c r="D64" s="5"/>
      <c r="E64">
        <f t="shared" si="5"/>
        <v>4546.4965405418452</v>
      </c>
      <c r="F64">
        <f t="shared" si="6"/>
        <v>4546.5</v>
      </c>
      <c r="G64">
        <f t="shared" si="7"/>
        <v>-4.9733190026017837E-3</v>
      </c>
      <c r="H64">
        <f t="shared" si="8"/>
        <v>-4.9733190026017837E-3</v>
      </c>
      <c r="Q64" s="1">
        <f t="shared" si="9"/>
        <v>19114.067999999999</v>
      </c>
    </row>
    <row r="65" spans="1:17" x14ac:dyDescent="0.2">
      <c r="A65" t="s">
        <v>28</v>
      </c>
      <c r="C65" s="5">
        <v>34150.517999999996</v>
      </c>
      <c r="D65" s="5"/>
      <c r="E65">
        <f t="shared" si="5"/>
        <v>4558.9826235502442</v>
      </c>
      <c r="F65">
        <f t="shared" si="6"/>
        <v>4559</v>
      </c>
      <c r="G65">
        <f t="shared" si="7"/>
        <v>-2.49803940023412E-2</v>
      </c>
      <c r="H65">
        <f t="shared" si="8"/>
        <v>-2.49803940023412E-2</v>
      </c>
      <c r="Q65" s="1">
        <f t="shared" si="9"/>
        <v>19132.017999999996</v>
      </c>
    </row>
    <row r="66" spans="1:17" x14ac:dyDescent="0.2">
      <c r="A66" t="s">
        <v>28</v>
      </c>
      <c r="C66" s="5">
        <v>34217.42</v>
      </c>
      <c r="D66" s="5"/>
      <c r="E66">
        <f t="shared" si="5"/>
        <v>4605.5198895908043</v>
      </c>
      <c r="F66">
        <f t="shared" si="6"/>
        <v>4605.5</v>
      </c>
      <c r="G66">
        <f t="shared" si="7"/>
        <v>2.8593286995601375E-2</v>
      </c>
      <c r="H66">
        <f t="shared" si="8"/>
        <v>2.8593286995601375E-2</v>
      </c>
      <c r="Q66" s="1">
        <f t="shared" si="9"/>
        <v>19198.919999999998</v>
      </c>
    </row>
    <row r="67" spans="1:17" x14ac:dyDescent="0.2">
      <c r="A67" t="s">
        <v>28</v>
      </c>
      <c r="C67" s="5">
        <v>34250.455999999998</v>
      </c>
      <c r="D67" s="5"/>
      <c r="E67">
        <f t="shared" si="5"/>
        <v>4628.4998471543431</v>
      </c>
      <c r="F67">
        <f t="shared" si="6"/>
        <v>4628.5</v>
      </c>
      <c r="G67">
        <f t="shared" si="7"/>
        <v>-2.1973100228933617E-4</v>
      </c>
      <c r="H67">
        <f t="shared" si="8"/>
        <v>-2.1973100228933617E-4</v>
      </c>
      <c r="Q67" s="1">
        <f t="shared" si="9"/>
        <v>19231.955999999998</v>
      </c>
    </row>
    <row r="68" spans="1:17" x14ac:dyDescent="0.2">
      <c r="A68" t="s">
        <v>28</v>
      </c>
      <c r="C68" s="5">
        <v>34567.425999999999</v>
      </c>
      <c r="D68" s="5"/>
      <c r="E68">
        <f t="shared" si="5"/>
        <v>4848.9852917879271</v>
      </c>
      <c r="F68">
        <f t="shared" si="6"/>
        <v>4849</v>
      </c>
      <c r="G68">
        <f t="shared" si="7"/>
        <v>-2.1144534002814908E-2</v>
      </c>
      <c r="H68">
        <f t="shared" si="8"/>
        <v>-2.1144534002814908E-2</v>
      </c>
      <c r="Q68" s="1">
        <f t="shared" si="9"/>
        <v>19548.925999999999</v>
      </c>
    </row>
    <row r="69" spans="1:17" x14ac:dyDescent="0.2">
      <c r="A69" t="s">
        <v>28</v>
      </c>
      <c r="C69" s="5">
        <v>34986.480000000003</v>
      </c>
      <c r="D69" s="5"/>
      <c r="E69">
        <f t="shared" si="5"/>
        <v>5140.4807251585362</v>
      </c>
      <c r="F69">
        <f t="shared" si="6"/>
        <v>5140.5</v>
      </c>
      <c r="G69">
        <f t="shared" si="7"/>
        <v>-2.7709522997611202E-2</v>
      </c>
      <c r="H69">
        <f t="shared" si="8"/>
        <v>-2.7709522997611202E-2</v>
      </c>
      <c r="Q69" s="1">
        <f t="shared" si="9"/>
        <v>19967.980000000003</v>
      </c>
    </row>
    <row r="70" spans="1:17" x14ac:dyDescent="0.2">
      <c r="A70" t="s">
        <v>28</v>
      </c>
      <c r="C70" s="5">
        <v>35048.33</v>
      </c>
      <c r="D70" s="5"/>
      <c r="E70">
        <f t="shared" si="5"/>
        <v>5183.5038022654762</v>
      </c>
      <c r="F70">
        <f t="shared" si="6"/>
        <v>5183.5</v>
      </c>
      <c r="G70">
        <f t="shared" si="7"/>
        <v>5.466139002237469E-3</v>
      </c>
      <c r="H70">
        <f t="shared" si="8"/>
        <v>5.466139002237469E-3</v>
      </c>
      <c r="Q70" s="1">
        <f t="shared" si="9"/>
        <v>20029.830000000002</v>
      </c>
    </row>
    <row r="71" spans="1:17" x14ac:dyDescent="0.2">
      <c r="A71" t="s">
        <v>28</v>
      </c>
      <c r="C71" s="5">
        <v>35226.58</v>
      </c>
      <c r="D71" s="5"/>
      <c r="E71">
        <f t="shared" si="5"/>
        <v>5307.4951279617126</v>
      </c>
      <c r="F71">
        <f t="shared" si="6"/>
        <v>5307.5</v>
      </c>
      <c r="G71">
        <f t="shared" si="7"/>
        <v>-7.0040450009400956E-3</v>
      </c>
      <c r="H71">
        <f t="shared" si="8"/>
        <v>-7.0040450009400956E-3</v>
      </c>
      <c r="Q71" s="1">
        <f t="shared" si="9"/>
        <v>20208.080000000002</v>
      </c>
    </row>
    <row r="72" spans="1:17" x14ac:dyDescent="0.2">
      <c r="A72" t="s">
        <v>28</v>
      </c>
      <c r="C72" s="5">
        <v>35249.519999999997</v>
      </c>
      <c r="D72" s="5"/>
      <c r="E72">
        <f t="shared" si="5"/>
        <v>5323.4522724860944</v>
      </c>
      <c r="F72">
        <f t="shared" si="6"/>
        <v>5323.5</v>
      </c>
      <c r="G72">
        <f t="shared" si="7"/>
        <v>-6.8613101007940713E-2</v>
      </c>
      <c r="H72">
        <f t="shared" si="8"/>
        <v>-6.8613101007940713E-2</v>
      </c>
      <c r="Q72" s="1">
        <f t="shared" si="9"/>
        <v>20231.019999999997</v>
      </c>
    </row>
    <row r="73" spans="1:17" x14ac:dyDescent="0.2">
      <c r="A73" t="s">
        <v>28</v>
      </c>
      <c r="C73" s="5">
        <v>35661.438000000002</v>
      </c>
      <c r="D73" s="5"/>
      <c r="E73">
        <f t="shared" si="5"/>
        <v>5609.9838792077944</v>
      </c>
      <c r="F73">
        <f t="shared" si="6"/>
        <v>5610</v>
      </c>
      <c r="G73">
        <f t="shared" si="7"/>
        <v>-2.3175260001153219E-2</v>
      </c>
      <c r="H73">
        <f t="shared" si="8"/>
        <v>-2.3175260001153219E-2</v>
      </c>
      <c r="Q73" s="1">
        <f t="shared" si="9"/>
        <v>20642.938000000002</v>
      </c>
    </row>
    <row r="74" spans="1:17" x14ac:dyDescent="0.2">
      <c r="A74" t="s">
        <v>28</v>
      </c>
      <c r="C74" s="5">
        <v>35694.521999999997</v>
      </c>
      <c r="D74" s="5"/>
      <c r="E74">
        <f t="shared" si="5"/>
        <v>5632.9972257398213</v>
      </c>
      <c r="F74">
        <f t="shared" si="6"/>
        <v>5633</v>
      </c>
      <c r="G74">
        <f t="shared" si="7"/>
        <v>-3.9882780038169585E-3</v>
      </c>
      <c r="H74">
        <f t="shared" si="8"/>
        <v>-3.9882780038169585E-3</v>
      </c>
      <c r="Q74" s="1">
        <f t="shared" si="9"/>
        <v>20676.021999999997</v>
      </c>
    </row>
    <row r="75" spans="1:17" x14ac:dyDescent="0.2">
      <c r="A75" t="s">
        <v>28</v>
      </c>
      <c r="C75" s="5">
        <v>36024.476000000002</v>
      </c>
      <c r="D75" s="5"/>
      <c r="E75">
        <f t="shared" si="5"/>
        <v>5862.5143863500689</v>
      </c>
      <c r="F75">
        <f t="shared" si="6"/>
        <v>5862.5</v>
      </c>
      <c r="G75">
        <f t="shared" si="7"/>
        <v>2.0681825000792742E-2</v>
      </c>
      <c r="H75">
        <f t="shared" si="8"/>
        <v>2.0681825000792742E-2</v>
      </c>
      <c r="Q75" s="1">
        <f t="shared" si="9"/>
        <v>21005.976000000002</v>
      </c>
    </row>
    <row r="76" spans="1:17" x14ac:dyDescent="0.2">
      <c r="A76" t="s">
        <v>28</v>
      </c>
      <c r="C76" s="5">
        <v>36052.447999999997</v>
      </c>
      <c r="D76" s="5"/>
      <c r="E76">
        <f t="shared" si="5"/>
        <v>5881.9718077378639</v>
      </c>
      <c r="F76">
        <f t="shared" si="6"/>
        <v>5882</v>
      </c>
      <c r="G76">
        <f t="shared" si="7"/>
        <v>-4.0529212004912551E-2</v>
      </c>
      <c r="H76">
        <f t="shared" si="8"/>
        <v>-4.0529212004912551E-2</v>
      </c>
      <c r="Q76" s="1">
        <f t="shared" si="9"/>
        <v>21033.947999999997</v>
      </c>
    </row>
    <row r="77" spans="1:17" x14ac:dyDescent="0.2">
      <c r="A77" t="s">
        <v>28</v>
      </c>
      <c r="C77" s="5">
        <v>36459.362000000001</v>
      </c>
      <c r="D77" s="5"/>
      <c r="E77">
        <f t="shared" si="5"/>
        <v>6165.0226144944354</v>
      </c>
      <c r="F77">
        <f t="shared" si="6"/>
        <v>6165</v>
      </c>
      <c r="G77">
        <f t="shared" si="7"/>
        <v>3.2510609999008011E-2</v>
      </c>
      <c r="H77">
        <f t="shared" si="8"/>
        <v>3.2510609999008011E-2</v>
      </c>
      <c r="Q77" s="1">
        <f t="shared" si="9"/>
        <v>21440.862000000001</v>
      </c>
    </row>
    <row r="78" spans="1:17" x14ac:dyDescent="0.2">
      <c r="A78" t="s">
        <v>28</v>
      </c>
      <c r="C78" s="5">
        <v>36724.534</v>
      </c>
      <c r="D78" s="5"/>
      <c r="E78">
        <f t="shared" si="5"/>
        <v>6349.4771885057808</v>
      </c>
      <c r="F78">
        <f t="shared" si="6"/>
        <v>6349.5</v>
      </c>
      <c r="G78">
        <f t="shared" si="7"/>
        <v>-3.2793817001220305E-2</v>
      </c>
      <c r="H78">
        <f t="shared" si="8"/>
        <v>-3.2793817001220305E-2</v>
      </c>
      <c r="Q78" s="1">
        <f t="shared" si="9"/>
        <v>21706.034</v>
      </c>
    </row>
    <row r="79" spans="1:17" x14ac:dyDescent="0.2">
      <c r="A79" t="s">
        <v>28</v>
      </c>
      <c r="C79" s="5">
        <v>36763.42</v>
      </c>
      <c r="D79" s="5"/>
      <c r="E79">
        <f t="shared" si="5"/>
        <v>6376.5264266040904</v>
      </c>
      <c r="F79">
        <f t="shared" si="6"/>
        <v>6376.5</v>
      </c>
      <c r="G79">
        <f t="shared" si="7"/>
        <v>3.7990900993463583E-2</v>
      </c>
      <c r="H79">
        <f t="shared" si="8"/>
        <v>3.7990900993463583E-2</v>
      </c>
      <c r="Q79" s="1">
        <f t="shared" si="9"/>
        <v>21744.92</v>
      </c>
    </row>
    <row r="80" spans="1:17" x14ac:dyDescent="0.2">
      <c r="A80" t="s">
        <v>28</v>
      </c>
      <c r="C80" s="5">
        <v>37082.527000000002</v>
      </c>
      <c r="D80" s="5"/>
      <c r="E80">
        <f t="shared" si="5"/>
        <v>6598.4983759390097</v>
      </c>
      <c r="F80">
        <f t="shared" si="6"/>
        <v>6598.5</v>
      </c>
      <c r="G80">
        <f t="shared" si="7"/>
        <v>-2.3347509995801374E-3</v>
      </c>
      <c r="H80">
        <f t="shared" si="8"/>
        <v>-2.3347509995801374E-3</v>
      </c>
      <c r="Q80" s="1">
        <f t="shared" si="9"/>
        <v>22064.027000000002</v>
      </c>
    </row>
    <row r="81" spans="1:17" x14ac:dyDescent="0.2">
      <c r="A81" t="s">
        <v>28</v>
      </c>
      <c r="C81" s="5">
        <v>37231.402999999998</v>
      </c>
      <c r="D81" s="5"/>
      <c r="E81">
        <f t="shared" si="5"/>
        <v>6702.0570441261207</v>
      </c>
      <c r="F81">
        <f t="shared" si="6"/>
        <v>6702</v>
      </c>
      <c r="G81">
        <f t="shared" si="7"/>
        <v>8.2006667995301541E-2</v>
      </c>
      <c r="H81">
        <f t="shared" si="8"/>
        <v>8.2006667995301541E-2</v>
      </c>
      <c r="Q81" s="1">
        <f t="shared" si="9"/>
        <v>22212.902999999998</v>
      </c>
    </row>
    <row r="82" spans="1:17" x14ac:dyDescent="0.2">
      <c r="A82" t="s">
        <v>28</v>
      </c>
      <c r="C82" s="5">
        <v>37578.481</v>
      </c>
      <c r="D82" s="5"/>
      <c r="E82">
        <f t="shared" si="5"/>
        <v>6943.4857192453273</v>
      </c>
      <c r="F82">
        <f t="shared" si="6"/>
        <v>6943.5</v>
      </c>
      <c r="G82">
        <f t="shared" si="7"/>
        <v>-2.0530021000013221E-2</v>
      </c>
      <c r="H82">
        <f t="shared" si="8"/>
        <v>-2.0530021000013221E-2</v>
      </c>
      <c r="Q82" s="1">
        <f t="shared" si="9"/>
        <v>22559.981</v>
      </c>
    </row>
    <row r="83" spans="1:17" x14ac:dyDescent="0.2">
      <c r="A83" t="s">
        <v>28</v>
      </c>
      <c r="C83" s="5">
        <v>37908.427000000003</v>
      </c>
      <c r="D83" s="5"/>
      <c r="E83">
        <f t="shared" si="5"/>
        <v>7172.9973150274918</v>
      </c>
      <c r="F83">
        <f t="shared" si="6"/>
        <v>7173</v>
      </c>
      <c r="G83">
        <f t="shared" si="7"/>
        <v>-3.8599179970333353E-3</v>
      </c>
      <c r="H83">
        <f t="shared" si="8"/>
        <v>-3.8599179970333353E-3</v>
      </c>
      <c r="Q83" s="1">
        <f t="shared" si="9"/>
        <v>22889.927000000003</v>
      </c>
    </row>
    <row r="84" spans="1:17" x14ac:dyDescent="0.2">
      <c r="A84" t="s">
        <v>28</v>
      </c>
      <c r="C84" s="5">
        <v>38140.572</v>
      </c>
      <c r="D84" s="5"/>
      <c r="E84">
        <f t="shared" si="5"/>
        <v>7334.4781919068882</v>
      </c>
      <c r="F84">
        <f t="shared" si="6"/>
        <v>7334.5</v>
      </c>
      <c r="G84">
        <f t="shared" si="7"/>
        <v>-3.1351327001175378E-2</v>
      </c>
      <c r="H84">
        <f t="shared" si="8"/>
        <v>-3.1351327001175378E-2</v>
      </c>
      <c r="Q84" s="1">
        <f t="shared" si="9"/>
        <v>23122.072</v>
      </c>
    </row>
    <row r="85" spans="1:17" x14ac:dyDescent="0.2">
      <c r="A85" t="s">
        <v>28</v>
      </c>
      <c r="C85" s="5">
        <v>38171.527999999998</v>
      </c>
      <c r="D85" s="5"/>
      <c r="E85">
        <f t="shared" ref="E85:E116" si="10">+(C85-C$7)/C$8</f>
        <v>7356.0112941691741</v>
      </c>
      <c r="F85">
        <f t="shared" ref="F85:F116" si="11">ROUND(2*E85,0)/2</f>
        <v>7356</v>
      </c>
      <c r="G85">
        <f t="shared" ref="G85:G116" si="12">+C85-(C$7+F85*C$8)</f>
        <v>1.6236503994150553E-2</v>
      </c>
      <c r="H85">
        <f t="shared" ref="H85:H106" si="13">+G85</f>
        <v>1.6236503994150553E-2</v>
      </c>
      <c r="Q85" s="1">
        <f t="shared" ref="Q85:Q116" si="14">+C85-15018.5</f>
        <v>23153.027999999998</v>
      </c>
    </row>
    <row r="86" spans="1:17" x14ac:dyDescent="0.2">
      <c r="A86" t="s">
        <v>28</v>
      </c>
      <c r="C86" s="5">
        <v>38225.423000000003</v>
      </c>
      <c r="D86" s="5"/>
      <c r="E86">
        <f t="shared" si="10"/>
        <v>7393.5008453523396</v>
      </c>
      <c r="F86">
        <f t="shared" si="11"/>
        <v>7393.5</v>
      </c>
      <c r="G86">
        <f t="shared" si="12"/>
        <v>1.2152790004620329E-3</v>
      </c>
      <c r="H86">
        <f t="shared" si="13"/>
        <v>1.2152790004620329E-3</v>
      </c>
      <c r="Q86" s="1">
        <f t="shared" si="14"/>
        <v>23206.923000000003</v>
      </c>
    </row>
    <row r="87" spans="1:17" x14ac:dyDescent="0.2">
      <c r="A87" t="s">
        <v>28</v>
      </c>
      <c r="C87" s="5">
        <v>38225.455999999998</v>
      </c>
      <c r="D87" s="5"/>
      <c r="E87">
        <f t="shared" si="10"/>
        <v>7393.5238002681735</v>
      </c>
      <c r="F87">
        <f t="shared" si="11"/>
        <v>7393.5</v>
      </c>
      <c r="G87">
        <f t="shared" si="12"/>
        <v>3.4215278996271081E-2</v>
      </c>
      <c r="H87">
        <f t="shared" si="13"/>
        <v>3.4215278996271081E-2</v>
      </c>
      <c r="Q87" s="1">
        <f t="shared" si="14"/>
        <v>23206.955999999998</v>
      </c>
    </row>
    <row r="88" spans="1:17" x14ac:dyDescent="0.2">
      <c r="A88" t="s">
        <v>28</v>
      </c>
      <c r="C88" s="5">
        <v>38235.49</v>
      </c>
      <c r="D88" s="5"/>
      <c r="E88">
        <f t="shared" si="10"/>
        <v>7400.5034858896943</v>
      </c>
      <c r="F88">
        <f t="shared" si="11"/>
        <v>7400.5</v>
      </c>
      <c r="G88">
        <f t="shared" si="12"/>
        <v>5.0113170000258833E-3</v>
      </c>
      <c r="H88">
        <f t="shared" si="13"/>
        <v>5.0113170000258833E-3</v>
      </c>
      <c r="Q88" s="1">
        <f t="shared" si="14"/>
        <v>23216.989999999998</v>
      </c>
    </row>
    <row r="89" spans="1:17" x14ac:dyDescent="0.2">
      <c r="A89" t="s">
        <v>28</v>
      </c>
      <c r="C89" s="5">
        <v>38235.504000000001</v>
      </c>
      <c r="D89" s="5"/>
      <c r="E89">
        <f t="shared" si="10"/>
        <v>7400.5132243388389</v>
      </c>
      <c r="F89">
        <f t="shared" si="11"/>
        <v>7400.5</v>
      </c>
      <c r="G89">
        <f t="shared" si="12"/>
        <v>1.9011317002878059E-2</v>
      </c>
      <c r="H89">
        <f t="shared" si="13"/>
        <v>1.9011317002878059E-2</v>
      </c>
      <c r="Q89" s="1">
        <f t="shared" si="14"/>
        <v>23217.004000000001</v>
      </c>
    </row>
    <row r="90" spans="1:17" x14ac:dyDescent="0.2">
      <c r="A90" t="s">
        <v>28</v>
      </c>
      <c r="C90" s="5">
        <v>38240.457999999999</v>
      </c>
      <c r="D90" s="5"/>
      <c r="E90">
        <f t="shared" si="10"/>
        <v>7403.959244128454</v>
      </c>
      <c r="F90">
        <f t="shared" si="11"/>
        <v>7404</v>
      </c>
      <c r="G90">
        <f t="shared" si="12"/>
        <v>-5.8590664004441351E-2</v>
      </c>
      <c r="H90">
        <f t="shared" si="13"/>
        <v>-5.8590664004441351E-2</v>
      </c>
      <c r="Q90" s="1">
        <f t="shared" si="14"/>
        <v>23221.957999999999</v>
      </c>
    </row>
    <row r="91" spans="1:17" x14ac:dyDescent="0.2">
      <c r="A91" t="s">
        <v>28</v>
      </c>
      <c r="C91" s="5">
        <v>38240.5</v>
      </c>
      <c r="D91" s="5"/>
      <c r="E91">
        <f t="shared" si="10"/>
        <v>7403.9884594758842</v>
      </c>
      <c r="F91">
        <f t="shared" si="11"/>
        <v>7404</v>
      </c>
      <c r="G91">
        <f t="shared" si="12"/>
        <v>-1.6590664003160782E-2</v>
      </c>
      <c r="H91">
        <f t="shared" si="13"/>
        <v>-1.6590664003160782E-2</v>
      </c>
      <c r="Q91" s="1">
        <f t="shared" si="14"/>
        <v>23222</v>
      </c>
    </row>
    <row r="92" spans="1:17" x14ac:dyDescent="0.2">
      <c r="A92" t="s">
        <v>28</v>
      </c>
      <c r="C92" s="5">
        <v>38240.542000000001</v>
      </c>
      <c r="D92" s="5"/>
      <c r="E92">
        <f t="shared" si="10"/>
        <v>7404.0176748233143</v>
      </c>
      <c r="F92">
        <f t="shared" si="11"/>
        <v>7404</v>
      </c>
      <c r="G92">
        <f t="shared" si="12"/>
        <v>2.5409335998119786E-2</v>
      </c>
      <c r="H92">
        <f t="shared" si="13"/>
        <v>2.5409335998119786E-2</v>
      </c>
      <c r="Q92" s="1">
        <f t="shared" si="14"/>
        <v>23222.042000000001</v>
      </c>
    </row>
    <row r="93" spans="1:17" x14ac:dyDescent="0.2">
      <c r="A93" t="s">
        <v>28</v>
      </c>
      <c r="C93" s="5">
        <v>38284.364000000001</v>
      </c>
      <c r="D93" s="5"/>
      <c r="E93">
        <f t="shared" si="10"/>
        <v>7434.5004118480574</v>
      </c>
      <c r="F93">
        <f t="shared" si="11"/>
        <v>7434.5</v>
      </c>
      <c r="G93">
        <f t="shared" si="12"/>
        <v>5.92073003645055E-4</v>
      </c>
      <c r="H93">
        <f t="shared" si="13"/>
        <v>5.92073003645055E-4</v>
      </c>
      <c r="Q93" s="1">
        <f t="shared" si="14"/>
        <v>23265.864000000001</v>
      </c>
    </row>
    <row r="94" spans="1:17" x14ac:dyDescent="0.2">
      <c r="A94" t="s">
        <v>28</v>
      </c>
      <c r="C94" s="5">
        <v>38289.391000000003</v>
      </c>
      <c r="D94" s="5"/>
      <c r="E94">
        <f t="shared" si="10"/>
        <v>7437.9972106939213</v>
      </c>
      <c r="F94">
        <f t="shared" si="11"/>
        <v>7438</v>
      </c>
      <c r="G94">
        <f t="shared" si="12"/>
        <v>-4.0099079997162335E-3</v>
      </c>
      <c r="H94">
        <f t="shared" si="13"/>
        <v>-4.0099079997162335E-3</v>
      </c>
      <c r="Q94" s="1">
        <f t="shared" si="14"/>
        <v>23270.891000000003</v>
      </c>
    </row>
    <row r="95" spans="1:17" x14ac:dyDescent="0.2">
      <c r="A95" t="s">
        <v>28</v>
      </c>
      <c r="C95" s="5">
        <v>38521.546999999999</v>
      </c>
      <c r="D95" s="5"/>
      <c r="E95">
        <f t="shared" si="10"/>
        <v>7599.4857392119293</v>
      </c>
      <c r="F95">
        <f t="shared" si="11"/>
        <v>7599.5</v>
      </c>
      <c r="G95">
        <f t="shared" si="12"/>
        <v>-2.0501316997979302E-2</v>
      </c>
      <c r="H95">
        <f t="shared" si="13"/>
        <v>-2.0501316997979302E-2</v>
      </c>
      <c r="Q95" s="1">
        <f t="shared" si="14"/>
        <v>23503.046999999999</v>
      </c>
    </row>
    <row r="96" spans="1:17" x14ac:dyDescent="0.2">
      <c r="A96" t="s">
        <v>28</v>
      </c>
      <c r="C96" s="5">
        <v>38652.410000000003</v>
      </c>
      <c r="D96" s="5"/>
      <c r="E96">
        <f t="shared" si="10"/>
        <v>7690.514501369501</v>
      </c>
      <c r="F96">
        <f t="shared" si="11"/>
        <v>7690.5</v>
      </c>
      <c r="G96">
        <f t="shared" si="12"/>
        <v>2.0847177001996897E-2</v>
      </c>
      <c r="H96">
        <f t="shared" si="13"/>
        <v>2.0847177001996897E-2</v>
      </c>
      <c r="Q96" s="1">
        <f t="shared" si="14"/>
        <v>23633.910000000003</v>
      </c>
    </row>
    <row r="97" spans="1:17" x14ac:dyDescent="0.2">
      <c r="A97" t="s">
        <v>28</v>
      </c>
      <c r="C97" s="5">
        <v>38670.360999999997</v>
      </c>
      <c r="D97" s="5"/>
      <c r="E97">
        <f t="shared" si="10"/>
        <v>7703.0012799814076</v>
      </c>
      <c r="F97">
        <f t="shared" si="11"/>
        <v>7703</v>
      </c>
      <c r="G97">
        <f t="shared" si="12"/>
        <v>1.8401019988232292E-3</v>
      </c>
      <c r="H97">
        <f t="shared" si="13"/>
        <v>1.8401019988232292E-3</v>
      </c>
      <c r="Q97" s="1">
        <f t="shared" si="14"/>
        <v>23651.860999999997</v>
      </c>
    </row>
    <row r="98" spans="1:17" x14ac:dyDescent="0.2">
      <c r="A98" t="s">
        <v>28</v>
      </c>
      <c r="C98" s="5">
        <v>38675.334999999999</v>
      </c>
      <c r="D98" s="5"/>
      <c r="E98">
        <f t="shared" si="10"/>
        <v>7706.4612118412306</v>
      </c>
      <c r="F98">
        <f t="shared" si="11"/>
        <v>7706.5</v>
      </c>
      <c r="G98">
        <f t="shared" si="12"/>
        <v>-5.5761878997145686E-2</v>
      </c>
      <c r="H98">
        <f t="shared" si="13"/>
        <v>-5.5761878997145686E-2</v>
      </c>
      <c r="Q98" s="1">
        <f t="shared" si="14"/>
        <v>23656.834999999999</v>
      </c>
    </row>
    <row r="99" spans="1:17" x14ac:dyDescent="0.2">
      <c r="A99" t="s">
        <v>28</v>
      </c>
      <c r="C99" s="5">
        <v>38817.669000000002</v>
      </c>
      <c r="D99" s="5"/>
      <c r="E99">
        <f t="shared" si="10"/>
        <v>7805.4692418645036</v>
      </c>
      <c r="F99">
        <f t="shared" si="11"/>
        <v>7805.5</v>
      </c>
      <c r="G99">
        <f t="shared" si="12"/>
        <v>-4.421791299682809E-2</v>
      </c>
      <c r="H99">
        <f t="shared" si="13"/>
        <v>-4.421791299682809E-2</v>
      </c>
      <c r="Q99" s="1">
        <f t="shared" si="14"/>
        <v>23799.169000000002</v>
      </c>
    </row>
    <row r="100" spans="1:17" x14ac:dyDescent="0.2">
      <c r="A100" t="s">
        <v>28</v>
      </c>
      <c r="C100" s="5">
        <v>38902.517</v>
      </c>
      <c r="D100" s="5"/>
      <c r="E100">
        <f t="shared" si="10"/>
        <v>7864.4898084994211</v>
      </c>
      <c r="F100">
        <f t="shared" si="11"/>
        <v>7864.5</v>
      </c>
      <c r="G100">
        <f t="shared" si="12"/>
        <v>-1.4651306999439839E-2</v>
      </c>
      <c r="H100">
        <f t="shared" si="13"/>
        <v>-1.4651306999439839E-2</v>
      </c>
      <c r="Q100" s="1">
        <f t="shared" si="14"/>
        <v>23884.017</v>
      </c>
    </row>
    <row r="101" spans="1:17" x14ac:dyDescent="0.2">
      <c r="A101" t="s">
        <v>28</v>
      </c>
      <c r="C101" s="5">
        <v>38992.417999999998</v>
      </c>
      <c r="D101" s="5"/>
      <c r="E101">
        <f t="shared" si="10"/>
        <v>7927.0252596714663</v>
      </c>
      <c r="F101">
        <f t="shared" si="11"/>
        <v>7927</v>
      </c>
      <c r="G101">
        <f t="shared" si="12"/>
        <v>3.6313317999884021E-2</v>
      </c>
      <c r="H101">
        <f t="shared" si="13"/>
        <v>3.6313317999884021E-2</v>
      </c>
      <c r="Q101" s="1">
        <f t="shared" si="14"/>
        <v>23973.917999999998</v>
      </c>
    </row>
    <row r="102" spans="1:17" x14ac:dyDescent="0.2">
      <c r="A102" t="s">
        <v>28</v>
      </c>
      <c r="C102" s="5">
        <v>39007.453000000001</v>
      </c>
      <c r="D102" s="5"/>
      <c r="E102">
        <f t="shared" si="10"/>
        <v>7937.4836584475861</v>
      </c>
      <c r="F102">
        <f t="shared" si="11"/>
        <v>7937.5</v>
      </c>
      <c r="G102">
        <f t="shared" si="12"/>
        <v>-2.3492624997743405E-2</v>
      </c>
      <c r="H102">
        <f t="shared" si="13"/>
        <v>-2.3492624997743405E-2</v>
      </c>
      <c r="Q102" s="1">
        <f t="shared" si="14"/>
        <v>23988.953000000001</v>
      </c>
    </row>
    <row r="103" spans="1:17" x14ac:dyDescent="0.2">
      <c r="A103" t="s">
        <v>28</v>
      </c>
      <c r="C103" s="5">
        <v>39028.328999999998</v>
      </c>
      <c r="D103" s="5"/>
      <c r="E103">
        <f t="shared" si="10"/>
        <v>7952.0050773268804</v>
      </c>
      <c r="F103">
        <f t="shared" si="11"/>
        <v>7952</v>
      </c>
      <c r="G103">
        <f t="shared" si="12"/>
        <v>7.2991679990082048E-3</v>
      </c>
      <c r="H103">
        <f t="shared" si="13"/>
        <v>7.2991679990082048E-3</v>
      </c>
      <c r="Q103" s="1">
        <f t="shared" si="14"/>
        <v>24009.828999999998</v>
      </c>
    </row>
    <row r="104" spans="1:17" x14ac:dyDescent="0.2">
      <c r="A104" t="s">
        <v>28</v>
      </c>
      <c r="C104" s="5">
        <v>39051.303999999996</v>
      </c>
      <c r="D104" s="5"/>
      <c r="E104">
        <f t="shared" si="10"/>
        <v>7967.9865679741224</v>
      </c>
      <c r="F104">
        <f t="shared" si="11"/>
        <v>7968</v>
      </c>
      <c r="G104">
        <f t="shared" si="12"/>
        <v>-1.9309888004499953E-2</v>
      </c>
      <c r="H104">
        <f t="shared" si="13"/>
        <v>-1.9309888004499953E-2</v>
      </c>
      <c r="Q104" s="1">
        <f t="shared" si="14"/>
        <v>24032.803999999996</v>
      </c>
    </row>
    <row r="105" spans="1:17" x14ac:dyDescent="0.2">
      <c r="A105" t="s">
        <v>28</v>
      </c>
      <c r="C105" s="5">
        <v>39056.309000000001</v>
      </c>
      <c r="D105" s="5"/>
      <c r="E105">
        <f t="shared" si="10"/>
        <v>7971.468063542763</v>
      </c>
      <c r="F105">
        <f t="shared" si="11"/>
        <v>7971.5</v>
      </c>
      <c r="G105">
        <f t="shared" si="12"/>
        <v>-4.5911868997791316E-2</v>
      </c>
      <c r="H105">
        <f t="shared" si="13"/>
        <v>-4.5911868997791316E-2</v>
      </c>
      <c r="Q105" s="1">
        <f t="shared" si="14"/>
        <v>24037.809000000001</v>
      </c>
    </row>
    <row r="106" spans="1:17" x14ac:dyDescent="0.2">
      <c r="A106" t="s">
        <v>28</v>
      </c>
      <c r="C106" s="5">
        <v>39056.339</v>
      </c>
      <c r="D106" s="5"/>
      <c r="E106">
        <f t="shared" si="10"/>
        <v>7971.4889316480694</v>
      </c>
      <c r="F106">
        <f t="shared" si="11"/>
        <v>7971.5</v>
      </c>
      <c r="G106">
        <f t="shared" si="12"/>
        <v>-1.591186899895547E-2</v>
      </c>
      <c r="H106">
        <f t="shared" si="13"/>
        <v>-1.591186899895547E-2</v>
      </c>
      <c r="Q106" s="1">
        <f t="shared" si="14"/>
        <v>24037.839</v>
      </c>
    </row>
    <row r="107" spans="1:17" x14ac:dyDescent="0.2">
      <c r="A107" t="s">
        <v>29</v>
      </c>
      <c r="C107" s="5">
        <v>45170.455000000002</v>
      </c>
      <c r="D107" s="5"/>
      <c r="E107">
        <f t="shared" si="10"/>
        <v>12224.489483123925</v>
      </c>
      <c r="F107">
        <f t="shared" si="11"/>
        <v>12224.5</v>
      </c>
      <c r="G107">
        <f t="shared" si="12"/>
        <v>-1.5119067000341602E-2</v>
      </c>
      <c r="J107">
        <f t="shared" ref="J107:J112" si="15">+G107</f>
        <v>-1.5119067000341602E-2</v>
      </c>
      <c r="Q107" s="1">
        <f t="shared" si="14"/>
        <v>30151.955000000002</v>
      </c>
    </row>
    <row r="108" spans="1:17" x14ac:dyDescent="0.2">
      <c r="A108" t="s">
        <v>29</v>
      </c>
      <c r="C108" s="5">
        <v>45175.517999999996</v>
      </c>
      <c r="D108" s="5"/>
      <c r="E108">
        <f t="shared" si="10"/>
        <v>12228.011323696152</v>
      </c>
      <c r="F108">
        <f t="shared" si="11"/>
        <v>12228</v>
      </c>
      <c r="G108">
        <f t="shared" si="12"/>
        <v>1.6278951996355318E-2</v>
      </c>
      <c r="J108">
        <f t="shared" si="15"/>
        <v>1.6278951996355318E-2</v>
      </c>
      <c r="Q108" s="1">
        <f t="shared" si="14"/>
        <v>30157.017999999996</v>
      </c>
    </row>
    <row r="109" spans="1:17" x14ac:dyDescent="0.2">
      <c r="A109" t="s">
        <v>30</v>
      </c>
      <c r="C109" s="5">
        <v>49206.523399999998</v>
      </c>
      <c r="D109" s="5"/>
      <c r="E109">
        <f t="shared" si="10"/>
        <v>15031.992829641107</v>
      </c>
      <c r="F109">
        <f t="shared" si="11"/>
        <v>15032</v>
      </c>
      <c r="G109">
        <f t="shared" si="12"/>
        <v>-1.0308112003258429E-2</v>
      </c>
      <c r="J109">
        <f t="shared" si="15"/>
        <v>-1.0308112003258429E-2</v>
      </c>
      <c r="O109">
        <f t="shared" ref="O109:O124" ca="1" si="16">+C$11+C$12*$F109</f>
        <v>-9.1726908493777633E-3</v>
      </c>
      <c r="Q109" s="1">
        <f t="shared" si="14"/>
        <v>34188.023399999998</v>
      </c>
    </row>
    <row r="110" spans="1:17" x14ac:dyDescent="0.2">
      <c r="A110" t="s">
        <v>30</v>
      </c>
      <c r="C110" s="5">
        <v>49206.524100000002</v>
      </c>
      <c r="D110" s="5"/>
      <c r="E110">
        <f t="shared" si="10"/>
        <v>15031.993316563568</v>
      </c>
      <c r="F110">
        <f t="shared" si="11"/>
        <v>15032</v>
      </c>
      <c r="G110">
        <f t="shared" si="12"/>
        <v>-9.608111999114044E-3</v>
      </c>
      <c r="J110">
        <f t="shared" si="15"/>
        <v>-9.608111999114044E-3</v>
      </c>
      <c r="O110">
        <f t="shared" ca="1" si="16"/>
        <v>-9.1726908493777633E-3</v>
      </c>
      <c r="Q110" s="1">
        <f t="shared" si="14"/>
        <v>34188.024100000002</v>
      </c>
    </row>
    <row r="111" spans="1:17" x14ac:dyDescent="0.2">
      <c r="A111" t="s">
        <v>31</v>
      </c>
      <c r="B111" s="4" t="s">
        <v>32</v>
      </c>
      <c r="C111" s="5">
        <v>51282.415500000003</v>
      </c>
      <c r="D111" s="5"/>
      <c r="E111">
        <f t="shared" si="10"/>
        <v>16475.990661233507</v>
      </c>
      <c r="F111">
        <f t="shared" si="11"/>
        <v>16476</v>
      </c>
      <c r="G111">
        <f t="shared" si="12"/>
        <v>-1.3425415992969647E-2</v>
      </c>
      <c r="J111">
        <f t="shared" si="15"/>
        <v>-1.3425415992969647E-2</v>
      </c>
      <c r="O111">
        <f t="shared" ca="1" si="16"/>
        <v>-9.2456337407984535E-3</v>
      </c>
      <c r="Q111" s="1">
        <f t="shared" si="14"/>
        <v>36263.915500000003</v>
      </c>
    </row>
    <row r="112" spans="1:17" x14ac:dyDescent="0.2">
      <c r="A112" t="s">
        <v>31</v>
      </c>
      <c r="B112" s="4" t="s">
        <v>33</v>
      </c>
      <c r="C112" s="5">
        <v>51283.138299999999</v>
      </c>
      <c r="D112" s="5"/>
      <c r="E112">
        <f t="shared" si="10"/>
        <v>16476.493443450687</v>
      </c>
      <c r="F112">
        <f t="shared" si="11"/>
        <v>16476.5</v>
      </c>
      <c r="G112">
        <f t="shared" si="12"/>
        <v>-9.4256990050780587E-3</v>
      </c>
      <c r="J112">
        <f t="shared" si="15"/>
        <v>-9.4256990050780587E-3</v>
      </c>
      <c r="O112">
        <f t="shared" ca="1" si="16"/>
        <v>-9.2456589980323238E-3</v>
      </c>
      <c r="Q112" s="1">
        <f t="shared" si="14"/>
        <v>36264.638299999999</v>
      </c>
    </row>
    <row r="113" spans="1:17" x14ac:dyDescent="0.2">
      <c r="A113" s="2" t="s">
        <v>34</v>
      </c>
      <c r="B113" s="4" t="s">
        <v>32</v>
      </c>
      <c r="C113" s="5">
        <v>53293.623099999997</v>
      </c>
      <c r="D113" s="5">
        <v>4.0000000000000002E-4</v>
      </c>
      <c r="E113">
        <f t="shared" si="10"/>
        <v>17874.993727569246</v>
      </c>
      <c r="F113">
        <f t="shared" si="11"/>
        <v>17875</v>
      </c>
      <c r="G113">
        <f t="shared" si="12"/>
        <v>-9.0172500058542937E-3</v>
      </c>
      <c r="K113">
        <f>+G113</f>
        <v>-9.0172500058542937E-3</v>
      </c>
      <c r="O113">
        <f t="shared" ca="1" si="16"/>
        <v>-9.3163034811707124E-3</v>
      </c>
      <c r="Q113" s="1">
        <f t="shared" si="14"/>
        <v>38275.123099999997</v>
      </c>
    </row>
    <row r="114" spans="1:17" x14ac:dyDescent="0.2">
      <c r="A114" s="2" t="s">
        <v>34</v>
      </c>
      <c r="B114" s="4" t="s">
        <v>33</v>
      </c>
      <c r="C114" s="5">
        <v>53298.654900000001</v>
      </c>
      <c r="D114" s="5">
        <v>4.0000000000000002E-4</v>
      </c>
      <c r="E114">
        <f t="shared" si="10"/>
        <v>17878.493865311961</v>
      </c>
      <c r="F114">
        <f t="shared" si="11"/>
        <v>17878.5</v>
      </c>
      <c r="G114">
        <f t="shared" si="12"/>
        <v>-8.8192309995065443E-3</v>
      </c>
      <c r="K114">
        <f>+G114</f>
        <v>-8.8192309995065443E-3</v>
      </c>
      <c r="O114">
        <f t="shared" ca="1" si="16"/>
        <v>-9.3164802818078134E-3</v>
      </c>
      <c r="Q114" s="1">
        <f t="shared" si="14"/>
        <v>38280.154900000001</v>
      </c>
    </row>
    <row r="115" spans="1:17" x14ac:dyDescent="0.2">
      <c r="A115" s="7" t="s">
        <v>40</v>
      </c>
      <c r="B115" s="4" t="s">
        <v>32</v>
      </c>
      <c r="C115" s="8">
        <v>53935.513099999996</v>
      </c>
      <c r="D115" s="9">
        <v>2.8999999999999998E-3</v>
      </c>
      <c r="E115">
        <f t="shared" si="10"/>
        <v>18321.494664742637</v>
      </c>
      <c r="F115">
        <f t="shared" si="11"/>
        <v>18321.5</v>
      </c>
      <c r="G115">
        <f t="shared" si="12"/>
        <v>-7.6699690034729429E-3</v>
      </c>
      <c r="J115">
        <f>+G115</f>
        <v>-7.6699690034729429E-3</v>
      </c>
      <c r="O115">
        <f t="shared" ca="1" si="16"/>
        <v>-9.3388581910178996E-3</v>
      </c>
      <c r="Q115" s="1">
        <f t="shared" si="14"/>
        <v>38917.013099999996</v>
      </c>
    </row>
    <row r="116" spans="1:17" x14ac:dyDescent="0.2">
      <c r="A116" s="7" t="s">
        <v>40</v>
      </c>
      <c r="B116" s="12" t="s">
        <v>33</v>
      </c>
      <c r="C116" s="7">
        <v>53979.358699999997</v>
      </c>
      <c r="D116" s="7">
        <v>2.0000000000000001E-4</v>
      </c>
      <c r="E116" s="13">
        <f t="shared" si="10"/>
        <v>18351.993818010222</v>
      </c>
      <c r="F116">
        <f t="shared" si="11"/>
        <v>18352</v>
      </c>
      <c r="G116">
        <f t="shared" si="12"/>
        <v>-8.8872320047812536E-3</v>
      </c>
      <c r="J116">
        <f>+G116</f>
        <v>-8.8872320047812536E-3</v>
      </c>
      <c r="O116">
        <f t="shared" ca="1" si="16"/>
        <v>-9.3403988822840581E-3</v>
      </c>
      <c r="Q116" s="1">
        <f t="shared" si="14"/>
        <v>38960.858699999997</v>
      </c>
    </row>
    <row r="117" spans="1:17" x14ac:dyDescent="0.2">
      <c r="A117" s="29" t="s">
        <v>339</v>
      </c>
      <c r="B117" s="31" t="s">
        <v>32</v>
      </c>
      <c r="C117" s="30">
        <v>54365.353799999997</v>
      </c>
      <c r="D117" s="7"/>
      <c r="E117">
        <f t="shared" ref="E117:E124" si="17">+(C117-C$7)/C$8</f>
        <v>18620.493364496906</v>
      </c>
      <c r="F117">
        <f t="shared" ref="F117:F129" si="18">ROUND(2*E117,0)/2</f>
        <v>18620.5</v>
      </c>
      <c r="G117">
        <f t="shared" ref="G117:G124" si="19">+C117-(C$7+F117*C$8)</f>
        <v>-9.5392030052607879E-3</v>
      </c>
      <c r="K117">
        <f t="shared" ref="K117:K124" si="20">+G117</f>
        <v>-9.5392030052607879E-3</v>
      </c>
      <c r="O117">
        <f t="shared" ca="1" si="16"/>
        <v>-9.3539620168730155E-3</v>
      </c>
      <c r="Q117" s="1">
        <f t="shared" ref="Q117:Q124" si="21">+C117-15018.5</f>
        <v>39346.853799999997</v>
      </c>
    </row>
    <row r="118" spans="1:17" x14ac:dyDescent="0.2">
      <c r="A118" s="29" t="s">
        <v>344</v>
      </c>
      <c r="B118" s="31" t="s">
        <v>33</v>
      </c>
      <c r="C118" s="30">
        <v>54712.539299999997</v>
      </c>
      <c r="D118" s="6"/>
      <c r="E118">
        <f t="shared" si="17"/>
        <v>18861.996816993458</v>
      </c>
      <c r="F118">
        <f t="shared" si="18"/>
        <v>18862</v>
      </c>
      <c r="G118">
        <f t="shared" si="19"/>
        <v>-4.5758920023217797E-3</v>
      </c>
      <c r="K118">
        <f t="shared" si="20"/>
        <v>-4.5758920023217797E-3</v>
      </c>
      <c r="O118">
        <f t="shared" ca="1" si="16"/>
        <v>-9.3661612608329156E-3</v>
      </c>
      <c r="Q118" s="1">
        <f t="shared" si="21"/>
        <v>39694.039299999997</v>
      </c>
    </row>
    <row r="119" spans="1:17" x14ac:dyDescent="0.2">
      <c r="A119" s="29" t="s">
        <v>349</v>
      </c>
      <c r="B119" s="31" t="s">
        <v>32</v>
      </c>
      <c r="C119" s="30">
        <v>55042.465700000001</v>
      </c>
      <c r="D119" s="6"/>
      <c r="E119">
        <f t="shared" si="17"/>
        <v>19091.494778946824</v>
      </c>
      <c r="F119">
        <f t="shared" si="18"/>
        <v>19091.5</v>
      </c>
      <c r="G119">
        <f t="shared" si="19"/>
        <v>-7.5057889989693649E-3</v>
      </c>
      <c r="K119">
        <f t="shared" si="20"/>
        <v>-7.5057889989693649E-3</v>
      </c>
      <c r="O119">
        <f t="shared" ca="1" si="16"/>
        <v>-9.3777543311799015E-3</v>
      </c>
      <c r="Q119" s="1">
        <f t="shared" si="21"/>
        <v>40023.965700000001</v>
      </c>
    </row>
    <row r="120" spans="1:17" x14ac:dyDescent="0.2">
      <c r="A120" s="14" t="s">
        <v>45</v>
      </c>
      <c r="B120" s="15" t="s">
        <v>33</v>
      </c>
      <c r="C120" s="7">
        <v>55096.373489999998</v>
      </c>
      <c r="D120" s="7">
        <v>2.0000000000000001E-4</v>
      </c>
      <c r="E120" s="13">
        <f t="shared" si="17"/>
        <v>19128.993226898881</v>
      </c>
      <c r="F120">
        <f t="shared" si="18"/>
        <v>19129</v>
      </c>
      <c r="G120">
        <f t="shared" si="19"/>
        <v>-9.7370139992563054E-3</v>
      </c>
      <c r="K120">
        <f t="shared" si="20"/>
        <v>-9.7370139992563054E-3</v>
      </c>
      <c r="O120">
        <f t="shared" ca="1" si="16"/>
        <v>-9.3796486237202586E-3</v>
      </c>
      <c r="Q120" s="1">
        <f t="shared" si="21"/>
        <v>40077.873489999998</v>
      </c>
    </row>
    <row r="121" spans="1:17" x14ac:dyDescent="0.2">
      <c r="A121" s="10" t="s">
        <v>41</v>
      </c>
      <c r="B121" s="11" t="s">
        <v>33</v>
      </c>
      <c r="C121" s="10">
        <v>55100.6849</v>
      </c>
      <c r="D121" s="10">
        <v>4.0000000000000002E-4</v>
      </c>
      <c r="E121" s="13">
        <f t="shared" si="17"/>
        <v>19131.992258828868</v>
      </c>
      <c r="F121">
        <f t="shared" si="18"/>
        <v>19132</v>
      </c>
      <c r="G121">
        <f t="shared" si="19"/>
        <v>-1.1128712001664098E-2</v>
      </c>
      <c r="K121">
        <f t="shared" si="20"/>
        <v>-1.1128712001664098E-2</v>
      </c>
      <c r="O121">
        <f t="shared" ca="1" si="16"/>
        <v>-9.3798001671234876E-3</v>
      </c>
      <c r="Q121" s="1">
        <f t="shared" si="21"/>
        <v>40082.1849</v>
      </c>
    </row>
    <row r="122" spans="1:17" x14ac:dyDescent="0.2">
      <c r="A122" s="7" t="s">
        <v>46</v>
      </c>
      <c r="B122" s="15" t="s">
        <v>33</v>
      </c>
      <c r="C122" s="7">
        <v>56489.410900000003</v>
      </c>
      <c r="D122" s="7">
        <v>4.1999999999999997E-3</v>
      </c>
      <c r="E122" s="13">
        <f t="shared" si="17"/>
        <v>20097.994939158922</v>
      </c>
      <c r="F122">
        <f t="shared" si="18"/>
        <v>20098</v>
      </c>
      <c r="G122">
        <f t="shared" si="19"/>
        <v>-7.2754680004436523E-3</v>
      </c>
      <c r="K122">
        <f t="shared" si="20"/>
        <v>-7.2754680004436523E-3</v>
      </c>
      <c r="O122">
        <f t="shared" ca="1" si="16"/>
        <v>-9.4285971429630897E-3</v>
      </c>
      <c r="Q122" s="1">
        <f t="shared" si="21"/>
        <v>41470.910900000003</v>
      </c>
    </row>
    <row r="123" spans="1:17" x14ac:dyDescent="0.2">
      <c r="A123" s="32" t="s">
        <v>47</v>
      </c>
      <c r="B123" s="12" t="s">
        <v>33</v>
      </c>
      <c r="C123" s="32">
        <v>56834.432399999998</v>
      </c>
      <c r="D123" s="32">
        <v>3.7000000000000002E-3</v>
      </c>
      <c r="E123" s="13">
        <f t="shared" si="17"/>
        <v>20337.993105659363</v>
      </c>
      <c r="F123">
        <f t="shared" si="18"/>
        <v>20338</v>
      </c>
      <c r="G123">
        <f t="shared" si="19"/>
        <v>-9.9113079995731823E-3</v>
      </c>
      <c r="K123">
        <f t="shared" si="20"/>
        <v>-9.9113079995731823E-3</v>
      </c>
      <c r="O123">
        <f t="shared" ca="1" si="16"/>
        <v>-9.4407206152213752E-3</v>
      </c>
      <c r="Q123" s="1">
        <f t="shared" si="21"/>
        <v>41815.932399999998</v>
      </c>
    </row>
    <row r="124" spans="1:17" x14ac:dyDescent="0.2">
      <c r="A124" s="7" t="s">
        <v>376</v>
      </c>
      <c r="B124" s="15"/>
      <c r="C124" s="7">
        <v>57207.496200000001</v>
      </c>
      <c r="D124" s="7">
        <v>1.5900000000000001E-2</v>
      </c>
      <c r="E124">
        <f t="shared" si="17"/>
        <v>20597.497594474375</v>
      </c>
      <c r="F124">
        <f t="shared" si="18"/>
        <v>20597.5</v>
      </c>
      <c r="G124">
        <f t="shared" si="19"/>
        <v>-3.4581849977257662E-3</v>
      </c>
      <c r="K124">
        <f t="shared" si="20"/>
        <v>-3.4581849977257662E-3</v>
      </c>
      <c r="O124">
        <f t="shared" ca="1" si="16"/>
        <v>-9.4538291196006475E-3</v>
      </c>
      <c r="Q124" s="1">
        <f t="shared" si="21"/>
        <v>42188.996200000001</v>
      </c>
    </row>
    <row r="125" spans="1:17" x14ac:dyDescent="0.2">
      <c r="A125" s="33" t="s">
        <v>380</v>
      </c>
      <c r="B125" s="15" t="s">
        <v>32</v>
      </c>
      <c r="C125" s="7">
        <v>58650.840700000001</v>
      </c>
      <c r="D125" s="7">
        <v>8.0000000000000004E-4</v>
      </c>
      <c r="E125">
        <f>+(C125-C$7)/C$8</f>
        <v>21601.493095127233</v>
      </c>
      <c r="F125">
        <f t="shared" si="18"/>
        <v>21601.5</v>
      </c>
      <c r="G125">
        <f>+C125-(C$7+F125*C$8)</f>
        <v>-9.9264489981578663E-3</v>
      </c>
      <c r="K125">
        <f>+G125</f>
        <v>-9.9264489981578663E-3</v>
      </c>
      <c r="O125">
        <f ca="1">+C$11+C$12*$F125</f>
        <v>-9.5045456452144787E-3</v>
      </c>
      <c r="Q125" s="1">
        <f>+C125-15018.5</f>
        <v>43632.340700000001</v>
      </c>
    </row>
    <row r="126" spans="1:17" x14ac:dyDescent="0.2">
      <c r="A126" s="33" t="s">
        <v>380</v>
      </c>
      <c r="B126" s="15" t="s">
        <v>32</v>
      </c>
      <c r="C126" s="6">
        <v>58709.781900000002</v>
      </c>
      <c r="D126" s="6">
        <v>2.0000000000000001E-4</v>
      </c>
      <c r="E126">
        <f>+(C126-C$7)/C$8</f>
        <v>21642.492800743654</v>
      </c>
      <c r="F126">
        <f t="shared" si="18"/>
        <v>21642.5</v>
      </c>
      <c r="G126">
        <f>+C126-(C$7+F126*C$8)</f>
        <v>-1.0349655000027269E-2</v>
      </c>
      <c r="K126">
        <f>+G126</f>
        <v>-1.0349655000027269E-2</v>
      </c>
      <c r="O126">
        <f ca="1">+C$11+C$12*$F126</f>
        <v>-9.5066167383919369E-3</v>
      </c>
      <c r="Q126" s="1">
        <f>+C126-15018.5</f>
        <v>43691.281900000002</v>
      </c>
    </row>
    <row r="127" spans="1:17" x14ac:dyDescent="0.2">
      <c r="A127" s="33" t="s">
        <v>381</v>
      </c>
      <c r="B127" s="4" t="s">
        <v>33</v>
      </c>
      <c r="C127" s="6">
        <v>58977.892</v>
      </c>
      <c r="D127" s="6">
        <v>2E-3</v>
      </c>
      <c r="E127">
        <f>+(C127-C$7)/C$8</f>
        <v>21828.99112742837</v>
      </c>
      <c r="F127">
        <f t="shared" si="18"/>
        <v>21829</v>
      </c>
      <c r="G127">
        <f>+C127-(C$7+F127*C$8)</f>
        <v>-1.2755213996570092E-2</v>
      </c>
      <c r="K127">
        <f>+G127</f>
        <v>-1.2755213996570092E-2</v>
      </c>
      <c r="O127">
        <f ca="1">+C$11+C$12*$F127</f>
        <v>-9.5160376866259798E-3</v>
      </c>
      <c r="Q127" s="1">
        <f>+C127-15018.5</f>
        <v>43959.392</v>
      </c>
    </row>
    <row r="128" spans="1:17" x14ac:dyDescent="0.2">
      <c r="A128" s="33" t="s">
        <v>381</v>
      </c>
      <c r="C128" s="34">
        <v>58987.955999999998</v>
      </c>
      <c r="D128" s="10">
        <v>1E-3</v>
      </c>
      <c r="E128">
        <f>+(C128-C$7)/C$8</f>
        <v>21835.991681155192</v>
      </c>
      <c r="F128">
        <f t="shared" si="18"/>
        <v>21836</v>
      </c>
      <c r="G128">
        <f>+C128-(C$7+F128*C$8)</f>
        <v>-1.19591760012554E-2</v>
      </c>
      <c r="K128">
        <f>+G128</f>
        <v>-1.19591760012554E-2</v>
      </c>
      <c r="O128">
        <f ca="1">+C$11+C$12*$F128</f>
        <v>-9.5163912879001784E-3</v>
      </c>
      <c r="Q128" s="1">
        <f>+C128-15018.5</f>
        <v>43969.455999999998</v>
      </c>
    </row>
    <row r="129" spans="1:17" x14ac:dyDescent="0.2">
      <c r="A129" s="33" t="s">
        <v>381</v>
      </c>
      <c r="C129" s="6">
        <v>59118.777999999998</v>
      </c>
      <c r="D129" s="6">
        <v>2E-3</v>
      </c>
      <c r="E129">
        <f>+(C129-C$7)/C$8</f>
        <v>21926.991923568843</v>
      </c>
      <c r="F129">
        <f t="shared" si="18"/>
        <v>21927</v>
      </c>
      <c r="G129">
        <f>+C129-(C$7+F129*C$8)</f>
        <v>-1.1610681998718064E-2</v>
      </c>
      <c r="K129">
        <f>+G129</f>
        <v>-1.1610681998718064E-2</v>
      </c>
      <c r="O129">
        <f ca="1">+C$11+C$12*$F129</f>
        <v>-9.5209881044647799E-3</v>
      </c>
      <c r="Q129" s="1">
        <f>+C129-15018.5</f>
        <v>44100.277999999998</v>
      </c>
    </row>
    <row r="130" spans="1:17" x14ac:dyDescent="0.2">
      <c r="C130" s="6"/>
      <c r="D130" s="6"/>
    </row>
    <row r="131" spans="1:17" x14ac:dyDescent="0.2">
      <c r="C131" s="6"/>
      <c r="D131" s="6"/>
    </row>
    <row r="132" spans="1:17" x14ac:dyDescent="0.2">
      <c r="C132" s="6"/>
      <c r="D132" s="6"/>
    </row>
    <row r="133" spans="1:17" x14ac:dyDescent="0.2">
      <c r="C133" s="6"/>
      <c r="D133" s="6"/>
    </row>
    <row r="134" spans="1:17" x14ac:dyDescent="0.2">
      <c r="C134" s="6"/>
      <c r="D134" s="6"/>
    </row>
    <row r="135" spans="1:17" x14ac:dyDescent="0.2">
      <c r="C135" s="6"/>
      <c r="D135" s="6"/>
    </row>
    <row r="136" spans="1:17" x14ac:dyDescent="0.2">
      <c r="C136" s="6"/>
      <c r="D136" s="6"/>
    </row>
    <row r="137" spans="1:17" x14ac:dyDescent="0.2">
      <c r="C137" s="6"/>
      <c r="D137" s="6"/>
    </row>
    <row r="138" spans="1:17" x14ac:dyDescent="0.2">
      <c r="C138" s="6"/>
      <c r="D138" s="6"/>
    </row>
    <row r="139" spans="1:17" x14ac:dyDescent="0.2">
      <c r="C139" s="6"/>
      <c r="D139" s="6"/>
    </row>
    <row r="140" spans="1:17" x14ac:dyDescent="0.2">
      <c r="C140" s="6"/>
      <c r="D140" s="6"/>
    </row>
    <row r="141" spans="1:17" x14ac:dyDescent="0.2">
      <c r="C141" s="6"/>
      <c r="D141" s="6"/>
    </row>
    <row r="142" spans="1:17" x14ac:dyDescent="0.2">
      <c r="C142" s="6"/>
      <c r="D142" s="6"/>
    </row>
    <row r="143" spans="1:17" x14ac:dyDescent="0.2">
      <c r="C143" s="6"/>
      <c r="D143" s="6"/>
    </row>
    <row r="144" spans="1:17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8"/>
  <sheetViews>
    <sheetView topLeftCell="A94" workbookViewId="0">
      <selection activeCell="A107" sqref="A107:C111"/>
    </sheetView>
  </sheetViews>
  <sheetFormatPr defaultRowHeight="12.75" x14ac:dyDescent="0.2"/>
  <cols>
    <col min="1" max="1" width="19.7109375" style="9" customWidth="1"/>
    <col min="2" max="2" width="4.42578125" style="3" customWidth="1"/>
    <col min="3" max="3" width="12.7109375" style="9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9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6" t="s">
        <v>48</v>
      </c>
      <c r="I1" s="17" t="s">
        <v>49</v>
      </c>
      <c r="J1" s="18" t="s">
        <v>50</v>
      </c>
    </row>
    <row r="2" spans="1:16" x14ac:dyDescent="0.2">
      <c r="I2" s="19" t="s">
        <v>51</v>
      </c>
      <c r="J2" s="20" t="s">
        <v>52</v>
      </c>
    </row>
    <row r="3" spans="1:16" x14ac:dyDescent="0.2">
      <c r="A3" s="21" t="s">
        <v>53</v>
      </c>
      <c r="I3" s="19" t="s">
        <v>54</v>
      </c>
      <c r="J3" s="20" t="s">
        <v>55</v>
      </c>
    </row>
    <row r="4" spans="1:16" x14ac:dyDescent="0.2">
      <c r="I4" s="19" t="s">
        <v>56</v>
      </c>
      <c r="J4" s="20" t="s">
        <v>55</v>
      </c>
    </row>
    <row r="5" spans="1:16" ht="13.5" thickBot="1" x14ac:dyDescent="0.25">
      <c r="I5" s="22" t="s">
        <v>57</v>
      </c>
      <c r="J5" s="23" t="s">
        <v>58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MVS 4.33 </v>
      </c>
      <c r="B11" s="4" t="str">
        <f t="shared" ref="B11:B42" si="1">IF(H11=INT(H11),"I","II")</f>
        <v>II</v>
      </c>
      <c r="C11" s="9">
        <f t="shared" ref="C11:C42" si="2">1*G11</f>
        <v>25686.638999999999</v>
      </c>
      <c r="D11" s="3" t="str">
        <f t="shared" ref="D11:D42" si="3">VLOOKUP(F11,I$1:J$5,2,FALSE)</f>
        <v>vis</v>
      </c>
      <c r="E11" s="24">
        <f>VLOOKUP(C11,Active!C$21:E$972,3,FALSE)</f>
        <v>-1328.5213189043789</v>
      </c>
      <c r="F11" s="4" t="s">
        <v>57</v>
      </c>
      <c r="G11" s="3" t="str">
        <f t="shared" ref="G11:G42" si="4">MID(I11,3,LEN(I11)-3)</f>
        <v>25686.639</v>
      </c>
      <c r="H11" s="9">
        <f t="shared" ref="H11:H42" si="5">1*K11</f>
        <v>-1328.5</v>
      </c>
      <c r="I11" s="25" t="s">
        <v>59</v>
      </c>
      <c r="J11" s="26" t="s">
        <v>60</v>
      </c>
      <c r="K11" s="25">
        <v>-1328.5</v>
      </c>
      <c r="L11" s="25" t="s">
        <v>61</v>
      </c>
      <c r="M11" s="26" t="s">
        <v>62</v>
      </c>
      <c r="N11" s="26"/>
      <c r="O11" s="27" t="s">
        <v>63</v>
      </c>
      <c r="P11" s="27" t="s">
        <v>64</v>
      </c>
    </row>
    <row r="12" spans="1:16" ht="12.75" customHeight="1" thickBot="1" x14ac:dyDescent="0.25">
      <c r="A12" s="9" t="str">
        <f t="shared" si="0"/>
        <v> MVS 4.33 </v>
      </c>
      <c r="B12" s="4" t="str">
        <f t="shared" si="1"/>
        <v>II</v>
      </c>
      <c r="C12" s="9">
        <f t="shared" si="2"/>
        <v>25804.524000000001</v>
      </c>
      <c r="D12" s="3" t="str">
        <f t="shared" si="3"/>
        <v>vis</v>
      </c>
      <c r="E12" s="24">
        <f>VLOOKUP(C12,Active!C$21:E$972,3,FALSE)</f>
        <v>-1246.5200991024092</v>
      </c>
      <c r="F12" s="4" t="s">
        <v>57</v>
      </c>
      <c r="G12" s="3" t="str">
        <f t="shared" si="4"/>
        <v>25804.524</v>
      </c>
      <c r="H12" s="9">
        <f t="shared" si="5"/>
        <v>-1246.5</v>
      </c>
      <c r="I12" s="25" t="s">
        <v>65</v>
      </c>
      <c r="J12" s="26" t="s">
        <v>66</v>
      </c>
      <c r="K12" s="25">
        <v>-1246.5</v>
      </c>
      <c r="L12" s="25" t="s">
        <v>67</v>
      </c>
      <c r="M12" s="26" t="s">
        <v>62</v>
      </c>
      <c r="N12" s="26"/>
      <c r="O12" s="27" t="s">
        <v>63</v>
      </c>
      <c r="P12" s="27" t="s">
        <v>64</v>
      </c>
    </row>
    <row r="13" spans="1:16" ht="12.75" customHeight="1" thickBot="1" x14ac:dyDescent="0.25">
      <c r="A13" s="9" t="str">
        <f t="shared" si="0"/>
        <v> MVS 4.33 </v>
      </c>
      <c r="B13" s="4" t="str">
        <f t="shared" si="1"/>
        <v>II</v>
      </c>
      <c r="C13" s="9">
        <f t="shared" si="2"/>
        <v>25830.387999999999</v>
      </c>
      <c r="D13" s="3" t="str">
        <f t="shared" si="3"/>
        <v>vis</v>
      </c>
      <c r="E13" s="24">
        <f>VLOOKUP(C13,Active!C$21:E$972,3,FALSE)</f>
        <v>-1228.5290099141503</v>
      </c>
      <c r="F13" s="4" t="s">
        <v>57</v>
      </c>
      <c r="G13" s="3" t="str">
        <f t="shared" si="4"/>
        <v>25830.388</v>
      </c>
      <c r="H13" s="9">
        <f t="shared" si="5"/>
        <v>-1228.5</v>
      </c>
      <c r="I13" s="25" t="s">
        <v>68</v>
      </c>
      <c r="J13" s="26" t="s">
        <v>69</v>
      </c>
      <c r="K13" s="25">
        <v>-1228.5</v>
      </c>
      <c r="L13" s="25" t="s">
        <v>70</v>
      </c>
      <c r="M13" s="26" t="s">
        <v>62</v>
      </c>
      <c r="N13" s="26"/>
      <c r="O13" s="27" t="s">
        <v>63</v>
      </c>
      <c r="P13" s="27" t="s">
        <v>64</v>
      </c>
    </row>
    <row r="14" spans="1:16" ht="12.75" customHeight="1" thickBot="1" x14ac:dyDescent="0.25">
      <c r="A14" s="9" t="str">
        <f t="shared" si="0"/>
        <v> MVS 4.33 </v>
      </c>
      <c r="B14" s="4" t="str">
        <f t="shared" si="1"/>
        <v>II</v>
      </c>
      <c r="C14" s="9">
        <f t="shared" si="2"/>
        <v>26129.466</v>
      </c>
      <c r="D14" s="3" t="str">
        <f t="shared" si="3"/>
        <v>vis</v>
      </c>
      <c r="E14" s="24">
        <f>VLOOKUP(C14,Active!C$21:E$972,3,FALSE)</f>
        <v>-1020.4893032853748</v>
      </c>
      <c r="F14" s="4" t="s">
        <v>57</v>
      </c>
      <c r="G14" s="3" t="str">
        <f t="shared" si="4"/>
        <v>26129.466</v>
      </c>
      <c r="H14" s="9">
        <f t="shared" si="5"/>
        <v>-1020.5</v>
      </c>
      <c r="I14" s="25" t="s">
        <v>71</v>
      </c>
      <c r="J14" s="26" t="s">
        <v>72</v>
      </c>
      <c r="K14" s="25">
        <v>-1020.5</v>
      </c>
      <c r="L14" s="25" t="s">
        <v>73</v>
      </c>
      <c r="M14" s="26" t="s">
        <v>62</v>
      </c>
      <c r="N14" s="26"/>
      <c r="O14" s="27" t="s">
        <v>63</v>
      </c>
      <c r="P14" s="27" t="s">
        <v>64</v>
      </c>
    </row>
    <row r="15" spans="1:16" ht="12.75" customHeight="1" thickBot="1" x14ac:dyDescent="0.25">
      <c r="A15" s="9" t="str">
        <f t="shared" si="0"/>
        <v> MVS 4.33 </v>
      </c>
      <c r="B15" s="4" t="str">
        <f t="shared" si="1"/>
        <v>I</v>
      </c>
      <c r="C15" s="9">
        <f t="shared" si="2"/>
        <v>26157.512999999999</v>
      </c>
      <c r="D15" s="3" t="str">
        <f t="shared" si="3"/>
        <v>vis</v>
      </c>
      <c r="E15" s="24">
        <f>VLOOKUP(C15,Active!C$21:E$972,3,FALSE)</f>
        <v>-1000.9797116343107</v>
      </c>
      <c r="F15" s="4" t="s">
        <v>57</v>
      </c>
      <c r="G15" s="3" t="str">
        <f t="shared" si="4"/>
        <v>26157.513</v>
      </c>
      <c r="H15" s="9">
        <f t="shared" si="5"/>
        <v>-1001</v>
      </c>
      <c r="I15" s="25" t="s">
        <v>74</v>
      </c>
      <c r="J15" s="26" t="s">
        <v>75</v>
      </c>
      <c r="K15" s="25">
        <v>-1001</v>
      </c>
      <c r="L15" s="25" t="s">
        <v>76</v>
      </c>
      <c r="M15" s="26" t="s">
        <v>62</v>
      </c>
      <c r="N15" s="26"/>
      <c r="O15" s="27" t="s">
        <v>63</v>
      </c>
      <c r="P15" s="27" t="s">
        <v>64</v>
      </c>
    </row>
    <row r="16" spans="1:16" ht="12.75" customHeight="1" thickBot="1" x14ac:dyDescent="0.25">
      <c r="A16" s="9" t="str">
        <f t="shared" si="0"/>
        <v> MVS 4.33 </v>
      </c>
      <c r="B16" s="4" t="str">
        <f t="shared" si="1"/>
        <v>II</v>
      </c>
      <c r="C16" s="9">
        <f t="shared" si="2"/>
        <v>26924.437999999998</v>
      </c>
      <c r="D16" s="3" t="str">
        <f t="shared" si="3"/>
        <v>vis</v>
      </c>
      <c r="E16" s="24">
        <f>VLOOKUP(C16,Active!C$21:E$972,3,FALSE)</f>
        <v>-467.50398956089629</v>
      </c>
      <c r="F16" s="4" t="s">
        <v>57</v>
      </c>
      <c r="G16" s="3" t="str">
        <f t="shared" si="4"/>
        <v>26924.438</v>
      </c>
      <c r="H16" s="9">
        <f t="shared" si="5"/>
        <v>-467.5</v>
      </c>
      <c r="I16" s="25" t="s">
        <v>77</v>
      </c>
      <c r="J16" s="26" t="s">
        <v>78</v>
      </c>
      <c r="K16" s="25">
        <v>-467.5</v>
      </c>
      <c r="L16" s="25" t="s">
        <v>79</v>
      </c>
      <c r="M16" s="26" t="s">
        <v>62</v>
      </c>
      <c r="N16" s="26"/>
      <c r="O16" s="27" t="s">
        <v>63</v>
      </c>
      <c r="P16" s="27" t="s">
        <v>64</v>
      </c>
    </row>
    <row r="17" spans="1:16" ht="12.75" customHeight="1" thickBot="1" x14ac:dyDescent="0.25">
      <c r="A17" s="9" t="str">
        <f t="shared" si="0"/>
        <v> MVS 4.33 </v>
      </c>
      <c r="B17" s="4" t="str">
        <f t="shared" si="1"/>
        <v>II</v>
      </c>
      <c r="C17" s="9">
        <f t="shared" si="2"/>
        <v>26947.457999999999</v>
      </c>
      <c r="D17" s="3" t="str">
        <f t="shared" si="3"/>
        <v>vis</v>
      </c>
      <c r="E17" s="24">
        <f>VLOOKUP(C17,Active!C$21:E$972,3,FALSE)</f>
        <v>-451.49119675569335</v>
      </c>
      <c r="F17" s="4" t="s">
        <v>57</v>
      </c>
      <c r="G17" s="3" t="str">
        <f t="shared" si="4"/>
        <v>26947.458</v>
      </c>
      <c r="H17" s="9">
        <f t="shared" si="5"/>
        <v>-451.5</v>
      </c>
      <c r="I17" s="25" t="s">
        <v>80</v>
      </c>
      <c r="J17" s="26" t="s">
        <v>81</v>
      </c>
      <c r="K17" s="25">
        <v>-451.5</v>
      </c>
      <c r="L17" s="25" t="s">
        <v>82</v>
      </c>
      <c r="M17" s="26" t="s">
        <v>62</v>
      </c>
      <c r="N17" s="26"/>
      <c r="O17" s="27" t="s">
        <v>63</v>
      </c>
      <c r="P17" s="27" t="s">
        <v>64</v>
      </c>
    </row>
    <row r="18" spans="1:16" ht="12.75" customHeight="1" thickBot="1" x14ac:dyDescent="0.25">
      <c r="A18" s="9" t="str">
        <f t="shared" si="0"/>
        <v> MVS 4.33 </v>
      </c>
      <c r="B18" s="4" t="str">
        <f t="shared" si="1"/>
        <v>I</v>
      </c>
      <c r="C18" s="9">
        <f t="shared" si="2"/>
        <v>27596.51</v>
      </c>
      <c r="D18" s="3" t="str">
        <f t="shared" si="3"/>
        <v>vis</v>
      </c>
      <c r="E18" s="24">
        <f>VLOOKUP(C18,Active!C$21:E$972,3,FALSE)</f>
        <v>-8.3472421243083478E-3</v>
      </c>
      <c r="F18" s="4" t="s">
        <v>57</v>
      </c>
      <c r="G18" s="3" t="str">
        <f t="shared" si="4"/>
        <v>27596.510</v>
      </c>
      <c r="H18" s="9">
        <f t="shared" si="5"/>
        <v>0</v>
      </c>
      <c r="I18" s="25" t="s">
        <v>83</v>
      </c>
      <c r="J18" s="26" t="s">
        <v>84</v>
      </c>
      <c r="K18" s="25">
        <v>0</v>
      </c>
      <c r="L18" s="25" t="s">
        <v>85</v>
      </c>
      <c r="M18" s="26" t="s">
        <v>62</v>
      </c>
      <c r="N18" s="26"/>
      <c r="O18" s="27" t="s">
        <v>63</v>
      </c>
      <c r="P18" s="27" t="s">
        <v>64</v>
      </c>
    </row>
    <row r="19" spans="1:16" ht="12.75" customHeight="1" thickBot="1" x14ac:dyDescent="0.25">
      <c r="A19" s="9" t="str">
        <f t="shared" si="0"/>
        <v> MVS 4.33 </v>
      </c>
      <c r="B19" s="4" t="str">
        <f t="shared" si="1"/>
        <v>II</v>
      </c>
      <c r="C19" s="9">
        <f t="shared" si="2"/>
        <v>27601.52</v>
      </c>
      <c r="D19" s="3" t="str">
        <f t="shared" si="3"/>
        <v>vis</v>
      </c>
      <c r="E19" s="24">
        <f>VLOOKUP(C19,Active!C$21:E$972,3,FALSE)</f>
        <v>3.4766263440658611</v>
      </c>
      <c r="F19" s="4" t="s">
        <v>57</v>
      </c>
      <c r="G19" s="3" t="str">
        <f t="shared" si="4"/>
        <v>27601.520</v>
      </c>
      <c r="H19" s="9">
        <f t="shared" si="5"/>
        <v>3.5</v>
      </c>
      <c r="I19" s="25" t="s">
        <v>86</v>
      </c>
      <c r="J19" s="26" t="s">
        <v>87</v>
      </c>
      <c r="K19" s="25">
        <v>3.5</v>
      </c>
      <c r="L19" s="25" t="s">
        <v>88</v>
      </c>
      <c r="M19" s="26" t="s">
        <v>62</v>
      </c>
      <c r="N19" s="26"/>
      <c r="O19" s="27" t="s">
        <v>63</v>
      </c>
      <c r="P19" s="27" t="s">
        <v>64</v>
      </c>
    </row>
    <row r="20" spans="1:16" ht="12.75" customHeight="1" thickBot="1" x14ac:dyDescent="0.25">
      <c r="A20" s="9" t="str">
        <f t="shared" si="0"/>
        <v> MVS 4.33 </v>
      </c>
      <c r="B20" s="4" t="str">
        <f t="shared" si="1"/>
        <v>II</v>
      </c>
      <c r="C20" s="9">
        <f t="shared" si="2"/>
        <v>27637.455999999998</v>
      </c>
      <c r="D20" s="3" t="str">
        <f t="shared" si="3"/>
        <v>vis</v>
      </c>
      <c r="E20" s="24">
        <f>VLOOKUP(C20,Active!C$21:E$972,3,FALSE)</f>
        <v>28.473834087233843</v>
      </c>
      <c r="F20" s="4" t="s">
        <v>57</v>
      </c>
      <c r="G20" s="3" t="str">
        <f t="shared" si="4"/>
        <v>27637.456</v>
      </c>
      <c r="H20" s="9">
        <f t="shared" si="5"/>
        <v>28.5</v>
      </c>
      <c r="I20" s="25" t="s">
        <v>89</v>
      </c>
      <c r="J20" s="26" t="s">
        <v>90</v>
      </c>
      <c r="K20" s="25">
        <v>28.5</v>
      </c>
      <c r="L20" s="25" t="s">
        <v>91</v>
      </c>
      <c r="M20" s="26" t="s">
        <v>62</v>
      </c>
      <c r="N20" s="26"/>
      <c r="O20" s="27" t="s">
        <v>63</v>
      </c>
      <c r="P20" s="27" t="s">
        <v>64</v>
      </c>
    </row>
    <row r="21" spans="1:16" ht="12.75" customHeight="1" thickBot="1" x14ac:dyDescent="0.25">
      <c r="A21" s="9" t="str">
        <f t="shared" si="0"/>
        <v> MVS 4.33 </v>
      </c>
      <c r="B21" s="4" t="str">
        <f t="shared" si="1"/>
        <v>II</v>
      </c>
      <c r="C21" s="9">
        <f t="shared" si="2"/>
        <v>27660.499</v>
      </c>
      <c r="D21" s="3" t="str">
        <f t="shared" si="3"/>
        <v>vis</v>
      </c>
      <c r="E21" s="24">
        <f>VLOOKUP(C21,Active!C$21:E$972,3,FALSE)</f>
        <v>44.502625773172483</v>
      </c>
      <c r="F21" s="4" t="s">
        <v>57</v>
      </c>
      <c r="G21" s="3" t="str">
        <f t="shared" si="4"/>
        <v>27660.499</v>
      </c>
      <c r="H21" s="9">
        <f t="shared" si="5"/>
        <v>44.5</v>
      </c>
      <c r="I21" s="25" t="s">
        <v>92</v>
      </c>
      <c r="J21" s="26" t="s">
        <v>93</v>
      </c>
      <c r="K21" s="25">
        <v>44.5</v>
      </c>
      <c r="L21" s="25" t="s">
        <v>94</v>
      </c>
      <c r="M21" s="26" t="s">
        <v>62</v>
      </c>
      <c r="N21" s="26"/>
      <c r="O21" s="27" t="s">
        <v>63</v>
      </c>
      <c r="P21" s="27" t="s">
        <v>64</v>
      </c>
    </row>
    <row r="22" spans="1:16" ht="12.75" customHeight="1" thickBot="1" x14ac:dyDescent="0.25">
      <c r="A22" s="9" t="str">
        <f t="shared" si="0"/>
        <v> MVS 4.33 </v>
      </c>
      <c r="B22" s="4" t="str">
        <f t="shared" si="1"/>
        <v>II</v>
      </c>
      <c r="C22" s="9">
        <f t="shared" si="2"/>
        <v>27745.282999999999</v>
      </c>
      <c r="D22" s="3" t="str">
        <f t="shared" si="3"/>
        <v>vis</v>
      </c>
      <c r="E22" s="24">
        <f>VLOOKUP(C22,Active!C$21:E$972,3,FALSE)</f>
        <v>103.47867378343715</v>
      </c>
      <c r="F22" s="4" t="s">
        <v>57</v>
      </c>
      <c r="G22" s="3" t="str">
        <f t="shared" si="4"/>
        <v>27745.283</v>
      </c>
      <c r="H22" s="9">
        <f t="shared" si="5"/>
        <v>103.5</v>
      </c>
      <c r="I22" s="25" t="s">
        <v>95</v>
      </c>
      <c r="J22" s="26" t="s">
        <v>96</v>
      </c>
      <c r="K22" s="25">
        <v>103.5</v>
      </c>
      <c r="L22" s="25" t="s">
        <v>61</v>
      </c>
      <c r="M22" s="26" t="s">
        <v>62</v>
      </c>
      <c r="N22" s="26"/>
      <c r="O22" s="27" t="s">
        <v>63</v>
      </c>
      <c r="P22" s="27" t="s">
        <v>64</v>
      </c>
    </row>
    <row r="23" spans="1:16" ht="12.75" customHeight="1" thickBot="1" x14ac:dyDescent="0.25">
      <c r="A23" s="9" t="str">
        <f t="shared" si="0"/>
        <v> MVS 4.33 </v>
      </c>
      <c r="B23" s="4" t="str">
        <f t="shared" si="1"/>
        <v>II</v>
      </c>
      <c r="C23" s="9">
        <f t="shared" si="2"/>
        <v>27982.488000000001</v>
      </c>
      <c r="D23" s="3" t="str">
        <f t="shared" si="3"/>
        <v>vis</v>
      </c>
      <c r="E23" s="24">
        <f>VLOOKUP(C23,Active!C$21:E$972,3,FALSE)</f>
        <v>268.47930442453679</v>
      </c>
      <c r="F23" s="4" t="s">
        <v>57</v>
      </c>
      <c r="G23" s="3" t="str">
        <f t="shared" si="4"/>
        <v>27982.488</v>
      </c>
      <c r="H23" s="9">
        <f t="shared" si="5"/>
        <v>268.5</v>
      </c>
      <c r="I23" s="25" t="s">
        <v>97</v>
      </c>
      <c r="J23" s="26" t="s">
        <v>98</v>
      </c>
      <c r="K23" s="25">
        <v>268.5</v>
      </c>
      <c r="L23" s="25" t="s">
        <v>67</v>
      </c>
      <c r="M23" s="26" t="s">
        <v>62</v>
      </c>
      <c r="N23" s="26"/>
      <c r="O23" s="27" t="s">
        <v>63</v>
      </c>
      <c r="P23" s="27" t="s">
        <v>64</v>
      </c>
    </row>
    <row r="24" spans="1:16" ht="12.75" customHeight="1" thickBot="1" x14ac:dyDescent="0.25">
      <c r="A24" s="9" t="str">
        <f t="shared" si="0"/>
        <v> MVS 4.33 </v>
      </c>
      <c r="B24" s="4" t="str">
        <f t="shared" si="1"/>
        <v>II</v>
      </c>
      <c r="C24" s="9">
        <f t="shared" si="2"/>
        <v>28018.453000000001</v>
      </c>
      <c r="D24" s="3" t="str">
        <f t="shared" si="3"/>
        <v>vis</v>
      </c>
      <c r="E24" s="24">
        <f>VLOOKUP(C24,Active!C$21:E$972,3,FALSE)</f>
        <v>293.49668466950266</v>
      </c>
      <c r="F24" s="4" t="s">
        <v>57</v>
      </c>
      <c r="G24" s="3" t="str">
        <f t="shared" si="4"/>
        <v>28018.453</v>
      </c>
      <c r="H24" s="9">
        <f t="shared" si="5"/>
        <v>293.5</v>
      </c>
      <c r="I24" s="25" t="s">
        <v>99</v>
      </c>
      <c r="J24" s="26" t="s">
        <v>100</v>
      </c>
      <c r="K24" s="25">
        <v>293.5</v>
      </c>
      <c r="L24" s="25" t="s">
        <v>101</v>
      </c>
      <c r="M24" s="26" t="s">
        <v>62</v>
      </c>
      <c r="N24" s="26"/>
      <c r="O24" s="27" t="s">
        <v>63</v>
      </c>
      <c r="P24" s="27" t="s">
        <v>64</v>
      </c>
    </row>
    <row r="25" spans="1:16" ht="12.75" customHeight="1" thickBot="1" x14ac:dyDescent="0.25">
      <c r="A25" s="9" t="str">
        <f t="shared" si="0"/>
        <v> MVS 4.33 </v>
      </c>
      <c r="B25" s="4" t="str">
        <f t="shared" si="1"/>
        <v>II</v>
      </c>
      <c r="C25" s="9">
        <f t="shared" si="2"/>
        <v>28041.437999999998</v>
      </c>
      <c r="D25" s="3" t="str">
        <f t="shared" si="3"/>
        <v>vis</v>
      </c>
      <c r="E25" s="24">
        <f>VLOOKUP(C25,Active!C$21:E$972,3,FALSE)</f>
        <v>309.4851313518455</v>
      </c>
      <c r="F25" s="4" t="s">
        <v>57</v>
      </c>
      <c r="G25" s="3" t="str">
        <f t="shared" si="4"/>
        <v>28041.438</v>
      </c>
      <c r="H25" s="9">
        <f t="shared" si="5"/>
        <v>309.5</v>
      </c>
      <c r="I25" s="25" t="s">
        <v>102</v>
      </c>
      <c r="J25" s="26" t="s">
        <v>103</v>
      </c>
      <c r="K25" s="25">
        <v>309.5</v>
      </c>
      <c r="L25" s="25" t="s">
        <v>104</v>
      </c>
      <c r="M25" s="26" t="s">
        <v>62</v>
      </c>
      <c r="N25" s="26"/>
      <c r="O25" s="27" t="s">
        <v>63</v>
      </c>
      <c r="P25" s="27" t="s">
        <v>64</v>
      </c>
    </row>
    <row r="26" spans="1:16" ht="12.75" customHeight="1" thickBot="1" x14ac:dyDescent="0.25">
      <c r="A26" s="9" t="str">
        <f t="shared" si="0"/>
        <v> MVS 4.33 </v>
      </c>
      <c r="B26" s="4" t="str">
        <f t="shared" si="1"/>
        <v>I</v>
      </c>
      <c r="C26" s="9">
        <f t="shared" si="2"/>
        <v>28072.352999999999</v>
      </c>
      <c r="D26" s="3" t="str">
        <f t="shared" si="3"/>
        <v>vis</v>
      </c>
      <c r="E26" s="24">
        <f>VLOOKUP(C26,Active!C$21:E$972,3,FALSE)</f>
        <v>330.98971387021442</v>
      </c>
      <c r="F26" s="4" t="s">
        <v>57</v>
      </c>
      <c r="G26" s="3" t="str">
        <f t="shared" si="4"/>
        <v>28072.353</v>
      </c>
      <c r="H26" s="9">
        <f t="shared" si="5"/>
        <v>331</v>
      </c>
      <c r="I26" s="25" t="s">
        <v>105</v>
      </c>
      <c r="J26" s="26" t="s">
        <v>106</v>
      </c>
      <c r="K26" s="25">
        <v>331</v>
      </c>
      <c r="L26" s="25" t="s">
        <v>107</v>
      </c>
      <c r="M26" s="26" t="s">
        <v>62</v>
      </c>
      <c r="N26" s="26"/>
      <c r="O26" s="27" t="s">
        <v>63</v>
      </c>
      <c r="P26" s="27" t="s">
        <v>64</v>
      </c>
    </row>
    <row r="27" spans="1:16" ht="12.75" customHeight="1" thickBot="1" x14ac:dyDescent="0.25">
      <c r="A27" s="9" t="str">
        <f t="shared" si="0"/>
        <v> MVS 4.33 </v>
      </c>
      <c r="B27" s="4" t="str">
        <f t="shared" si="1"/>
        <v>II</v>
      </c>
      <c r="C27" s="9">
        <f t="shared" si="2"/>
        <v>29575.387999999999</v>
      </c>
      <c r="D27" s="3" t="str">
        <f t="shared" si="3"/>
        <v>vis</v>
      </c>
      <c r="E27" s="24">
        <f>VLOOKUP(C27,Active!C$21:E$972,3,FALSE)</f>
        <v>1376.5061358496976</v>
      </c>
      <c r="F27" s="4" t="s">
        <v>57</v>
      </c>
      <c r="G27" s="3" t="str">
        <f t="shared" si="4"/>
        <v>29575.388</v>
      </c>
      <c r="H27" s="9">
        <f t="shared" si="5"/>
        <v>1376.5</v>
      </c>
      <c r="I27" s="25" t="s">
        <v>108</v>
      </c>
      <c r="J27" s="26" t="s">
        <v>109</v>
      </c>
      <c r="K27" s="25">
        <v>1376.5</v>
      </c>
      <c r="L27" s="25" t="s">
        <v>110</v>
      </c>
      <c r="M27" s="26" t="s">
        <v>62</v>
      </c>
      <c r="N27" s="26"/>
      <c r="O27" s="27" t="s">
        <v>63</v>
      </c>
      <c r="P27" s="27" t="s">
        <v>64</v>
      </c>
    </row>
    <row r="28" spans="1:16" ht="12.75" customHeight="1" thickBot="1" x14ac:dyDescent="0.25">
      <c r="A28" s="9" t="str">
        <f t="shared" si="0"/>
        <v> MVS 4.33 </v>
      </c>
      <c r="B28" s="4" t="str">
        <f t="shared" si="1"/>
        <v>II</v>
      </c>
      <c r="C28" s="9">
        <f t="shared" si="2"/>
        <v>29825.526999999998</v>
      </c>
      <c r="D28" s="3" t="str">
        <f t="shared" si="3"/>
        <v>vis</v>
      </c>
      <c r="E28" s="24">
        <f>VLOOKUP(C28,Active!C$21:E$972,3,FALSE)</f>
        <v>1550.5037022919462</v>
      </c>
      <c r="F28" s="4" t="s">
        <v>57</v>
      </c>
      <c r="G28" s="3" t="str">
        <f t="shared" si="4"/>
        <v>29825.527</v>
      </c>
      <c r="H28" s="9">
        <f t="shared" si="5"/>
        <v>1550.5</v>
      </c>
      <c r="I28" s="25" t="s">
        <v>111</v>
      </c>
      <c r="J28" s="26" t="s">
        <v>112</v>
      </c>
      <c r="K28" s="25">
        <v>1550.5</v>
      </c>
      <c r="L28" s="25" t="s">
        <v>113</v>
      </c>
      <c r="M28" s="26" t="s">
        <v>62</v>
      </c>
      <c r="N28" s="26"/>
      <c r="O28" s="27" t="s">
        <v>63</v>
      </c>
      <c r="P28" s="27" t="s">
        <v>64</v>
      </c>
    </row>
    <row r="29" spans="1:16" ht="12.75" customHeight="1" thickBot="1" x14ac:dyDescent="0.25">
      <c r="A29" s="9" t="str">
        <f t="shared" si="0"/>
        <v> MVS 4.33 </v>
      </c>
      <c r="B29" s="4" t="str">
        <f t="shared" si="1"/>
        <v>I</v>
      </c>
      <c r="C29" s="9">
        <f t="shared" si="2"/>
        <v>29853.548999999999</v>
      </c>
      <c r="D29" s="3" t="str">
        <f t="shared" si="3"/>
        <v>vis</v>
      </c>
      <c r="E29" s="24">
        <f>VLOOKUP(C29,Active!C$21:E$972,3,FALSE)</f>
        <v>1569.9959038552565</v>
      </c>
      <c r="F29" s="4" t="s">
        <v>57</v>
      </c>
      <c r="G29" s="3" t="str">
        <f t="shared" si="4"/>
        <v>29853.549</v>
      </c>
      <c r="H29" s="9">
        <f t="shared" si="5"/>
        <v>1570</v>
      </c>
      <c r="I29" s="25" t="s">
        <v>114</v>
      </c>
      <c r="J29" s="26" t="s">
        <v>115</v>
      </c>
      <c r="K29" s="25">
        <v>1570</v>
      </c>
      <c r="L29" s="25" t="s">
        <v>101</v>
      </c>
      <c r="M29" s="26" t="s">
        <v>62</v>
      </c>
      <c r="N29" s="26"/>
      <c r="O29" s="27" t="s">
        <v>63</v>
      </c>
      <c r="P29" s="27" t="s">
        <v>64</v>
      </c>
    </row>
    <row r="30" spans="1:16" ht="12.75" customHeight="1" thickBot="1" x14ac:dyDescent="0.25">
      <c r="A30" s="9" t="str">
        <f t="shared" si="0"/>
        <v> MVS 4.33 </v>
      </c>
      <c r="B30" s="4" t="str">
        <f t="shared" si="1"/>
        <v>I</v>
      </c>
      <c r="C30" s="9">
        <f t="shared" si="2"/>
        <v>29853.554</v>
      </c>
      <c r="D30" s="3" t="str">
        <f t="shared" si="3"/>
        <v>vis</v>
      </c>
      <c r="E30" s="24">
        <f>VLOOKUP(C30,Active!C$21:E$972,3,FALSE)</f>
        <v>1569.9993818728083</v>
      </c>
      <c r="F30" s="4" t="s">
        <v>57</v>
      </c>
      <c r="G30" s="3" t="str">
        <f t="shared" si="4"/>
        <v>29853.554</v>
      </c>
      <c r="H30" s="9">
        <f t="shared" si="5"/>
        <v>1570</v>
      </c>
      <c r="I30" s="25" t="s">
        <v>116</v>
      </c>
      <c r="J30" s="26" t="s">
        <v>117</v>
      </c>
      <c r="K30" s="25">
        <v>1570</v>
      </c>
      <c r="L30" s="25" t="s">
        <v>118</v>
      </c>
      <c r="M30" s="26" t="s">
        <v>62</v>
      </c>
      <c r="N30" s="26"/>
      <c r="O30" s="27" t="s">
        <v>63</v>
      </c>
      <c r="P30" s="27" t="s">
        <v>64</v>
      </c>
    </row>
    <row r="31" spans="1:16" ht="12.75" customHeight="1" thickBot="1" x14ac:dyDescent="0.25">
      <c r="A31" s="9" t="str">
        <f t="shared" si="0"/>
        <v> MVS 4.33 </v>
      </c>
      <c r="B31" s="4" t="str">
        <f t="shared" si="1"/>
        <v>I</v>
      </c>
      <c r="C31" s="9">
        <f t="shared" si="2"/>
        <v>29879.419000000002</v>
      </c>
      <c r="D31" s="3" t="str">
        <f t="shared" si="3"/>
        <v>vis</v>
      </c>
      <c r="E31" s="24">
        <f>VLOOKUP(C31,Active!C$21:E$972,3,FALSE)</f>
        <v>1587.9911666645803</v>
      </c>
      <c r="F31" s="4" t="s">
        <v>57</v>
      </c>
      <c r="G31" s="3" t="str">
        <f t="shared" si="4"/>
        <v>29879.419</v>
      </c>
      <c r="H31" s="9">
        <f t="shared" si="5"/>
        <v>1588</v>
      </c>
      <c r="I31" s="25" t="s">
        <v>119</v>
      </c>
      <c r="J31" s="26" t="s">
        <v>120</v>
      </c>
      <c r="K31" s="25">
        <v>1588</v>
      </c>
      <c r="L31" s="25" t="s">
        <v>85</v>
      </c>
      <c r="M31" s="26" t="s">
        <v>62</v>
      </c>
      <c r="N31" s="26"/>
      <c r="O31" s="27" t="s">
        <v>63</v>
      </c>
      <c r="P31" s="27" t="s">
        <v>64</v>
      </c>
    </row>
    <row r="32" spans="1:16" ht="12.75" customHeight="1" thickBot="1" x14ac:dyDescent="0.25">
      <c r="A32" s="9" t="str">
        <f t="shared" si="0"/>
        <v> MVS 4.33 </v>
      </c>
      <c r="B32" s="4" t="str">
        <f t="shared" si="1"/>
        <v>II</v>
      </c>
      <c r="C32" s="9">
        <f t="shared" si="2"/>
        <v>30088.611000000001</v>
      </c>
      <c r="D32" s="3" t="str">
        <f t="shared" si="3"/>
        <v>vis</v>
      </c>
      <c r="E32" s="24">
        <f>VLOOKUP(C32,Active!C$21:E$972,3,FALSE)</f>
        <v>1733.5058561739604</v>
      </c>
      <c r="F32" s="4" t="s">
        <v>57</v>
      </c>
      <c r="G32" s="3" t="str">
        <f t="shared" si="4"/>
        <v>30088.611</v>
      </c>
      <c r="H32" s="9">
        <f t="shared" si="5"/>
        <v>1733.5</v>
      </c>
      <c r="I32" s="25" t="s">
        <v>121</v>
      </c>
      <c r="J32" s="26" t="s">
        <v>122</v>
      </c>
      <c r="K32" s="25">
        <v>1733.5</v>
      </c>
      <c r="L32" s="25" t="s">
        <v>123</v>
      </c>
      <c r="M32" s="26" t="s">
        <v>62</v>
      </c>
      <c r="N32" s="26"/>
      <c r="O32" s="27" t="s">
        <v>63</v>
      </c>
      <c r="P32" s="27" t="s">
        <v>64</v>
      </c>
    </row>
    <row r="33" spans="1:16" ht="12.75" customHeight="1" thickBot="1" x14ac:dyDescent="0.25">
      <c r="A33" s="9" t="str">
        <f t="shared" si="0"/>
        <v> MVS 4.33 </v>
      </c>
      <c r="B33" s="4" t="str">
        <f t="shared" si="1"/>
        <v>II</v>
      </c>
      <c r="C33" s="9">
        <f t="shared" si="2"/>
        <v>30088.623</v>
      </c>
      <c r="D33" s="3" t="str">
        <f t="shared" si="3"/>
        <v>vis</v>
      </c>
      <c r="E33" s="24">
        <f>VLOOKUP(C33,Active!C$21:E$972,3,FALSE)</f>
        <v>1733.5142034160822</v>
      </c>
      <c r="F33" s="4" t="s">
        <v>57</v>
      </c>
      <c r="G33" s="3" t="str">
        <f t="shared" si="4"/>
        <v>30088.623</v>
      </c>
      <c r="H33" s="9">
        <f t="shared" si="5"/>
        <v>1733.5</v>
      </c>
      <c r="I33" s="25" t="s">
        <v>124</v>
      </c>
      <c r="J33" s="26" t="s">
        <v>125</v>
      </c>
      <c r="K33" s="25">
        <v>1733.5</v>
      </c>
      <c r="L33" s="25" t="s">
        <v>126</v>
      </c>
      <c r="M33" s="26" t="s">
        <v>62</v>
      </c>
      <c r="N33" s="26"/>
      <c r="O33" s="27" t="s">
        <v>63</v>
      </c>
      <c r="P33" s="27" t="s">
        <v>64</v>
      </c>
    </row>
    <row r="34" spans="1:16" ht="12.75" customHeight="1" thickBot="1" x14ac:dyDescent="0.25">
      <c r="A34" s="9" t="str">
        <f t="shared" si="0"/>
        <v> MVS 4.33 </v>
      </c>
      <c r="B34" s="4" t="str">
        <f t="shared" si="1"/>
        <v>I</v>
      </c>
      <c r="C34" s="9">
        <f t="shared" si="2"/>
        <v>30165.491000000002</v>
      </c>
      <c r="D34" s="3" t="str">
        <f t="shared" si="3"/>
        <v>vis</v>
      </c>
      <c r="E34" s="24">
        <f>VLOOKUP(C34,Active!C$21:E$972,3,FALSE)</f>
        <v>1786.9838540394683</v>
      </c>
      <c r="F34" s="4" t="s">
        <v>57</v>
      </c>
      <c r="G34" s="3" t="str">
        <f t="shared" si="4"/>
        <v>30165.491</v>
      </c>
      <c r="H34" s="9">
        <f t="shared" si="5"/>
        <v>1787</v>
      </c>
      <c r="I34" s="25" t="s">
        <v>127</v>
      </c>
      <c r="J34" s="26" t="s">
        <v>128</v>
      </c>
      <c r="K34" s="25">
        <v>1787</v>
      </c>
      <c r="L34" s="25" t="s">
        <v>129</v>
      </c>
      <c r="M34" s="26" t="s">
        <v>62</v>
      </c>
      <c r="N34" s="26"/>
      <c r="O34" s="27" t="s">
        <v>63</v>
      </c>
      <c r="P34" s="27" t="s">
        <v>64</v>
      </c>
    </row>
    <row r="35" spans="1:16" ht="12.75" customHeight="1" thickBot="1" x14ac:dyDescent="0.25">
      <c r="A35" s="9" t="str">
        <f t="shared" si="0"/>
        <v> MVS 4.33 </v>
      </c>
      <c r="B35" s="4" t="str">
        <f t="shared" si="1"/>
        <v>II</v>
      </c>
      <c r="C35" s="9">
        <f t="shared" si="2"/>
        <v>30528.495999999999</v>
      </c>
      <c r="D35" s="3" t="str">
        <f t="shared" si="3"/>
        <v>vis</v>
      </c>
      <c r="E35" s="24">
        <f>VLOOKUP(C35,Active!C$21:E$972,3,FALSE)</f>
        <v>2039.4914062659032</v>
      </c>
      <c r="F35" s="4" t="s">
        <v>57</v>
      </c>
      <c r="G35" s="3" t="str">
        <f t="shared" si="4"/>
        <v>30528.496</v>
      </c>
      <c r="H35" s="9">
        <f t="shared" si="5"/>
        <v>2039.5</v>
      </c>
      <c r="I35" s="25" t="s">
        <v>130</v>
      </c>
      <c r="J35" s="26" t="s">
        <v>131</v>
      </c>
      <c r="K35" s="25">
        <v>2039.5</v>
      </c>
      <c r="L35" s="25" t="s">
        <v>132</v>
      </c>
      <c r="M35" s="26" t="s">
        <v>62</v>
      </c>
      <c r="N35" s="26"/>
      <c r="O35" s="27" t="s">
        <v>63</v>
      </c>
      <c r="P35" s="27" t="s">
        <v>64</v>
      </c>
    </row>
    <row r="36" spans="1:16" ht="12.75" customHeight="1" thickBot="1" x14ac:dyDescent="0.25">
      <c r="A36" s="9" t="str">
        <f t="shared" si="0"/>
        <v> MVS 4.33 </v>
      </c>
      <c r="B36" s="4" t="str">
        <f t="shared" si="1"/>
        <v>I</v>
      </c>
      <c r="C36" s="9">
        <f t="shared" si="2"/>
        <v>30546.467000000001</v>
      </c>
      <c r="D36" s="3" t="str">
        <f t="shared" si="3"/>
        <v>vis</v>
      </c>
      <c r="E36" s="24">
        <f>VLOOKUP(C36,Active!C$21:E$972,3,FALSE)</f>
        <v>2051.9920969480195</v>
      </c>
      <c r="F36" s="4" t="s">
        <v>57</v>
      </c>
      <c r="G36" s="3" t="str">
        <f t="shared" si="4"/>
        <v>30546.467</v>
      </c>
      <c r="H36" s="9">
        <f t="shared" si="5"/>
        <v>2052</v>
      </c>
      <c r="I36" s="25" t="s">
        <v>133</v>
      </c>
      <c r="J36" s="26" t="s">
        <v>134</v>
      </c>
      <c r="K36" s="25">
        <v>2052</v>
      </c>
      <c r="L36" s="25" t="s">
        <v>135</v>
      </c>
      <c r="M36" s="26" t="s">
        <v>62</v>
      </c>
      <c r="N36" s="26"/>
      <c r="O36" s="27" t="s">
        <v>63</v>
      </c>
      <c r="P36" s="27" t="s">
        <v>64</v>
      </c>
    </row>
    <row r="37" spans="1:16" ht="12.75" customHeight="1" thickBot="1" x14ac:dyDescent="0.25">
      <c r="A37" s="9" t="str">
        <f t="shared" si="0"/>
        <v> MVS 4.33 </v>
      </c>
      <c r="B37" s="4" t="str">
        <f t="shared" si="1"/>
        <v>II</v>
      </c>
      <c r="C37" s="9">
        <f t="shared" si="2"/>
        <v>30587.427</v>
      </c>
      <c r="D37" s="3" t="str">
        <f t="shared" si="3"/>
        <v>vis</v>
      </c>
      <c r="E37" s="24">
        <f>VLOOKUP(C37,Active!C$21:E$972,3,FALSE)</f>
        <v>2080.4840167265202</v>
      </c>
      <c r="F37" s="4" t="s">
        <v>57</v>
      </c>
      <c r="G37" s="3" t="str">
        <f t="shared" si="4"/>
        <v>30587.427</v>
      </c>
      <c r="H37" s="9">
        <f t="shared" si="5"/>
        <v>2080.5</v>
      </c>
      <c r="I37" s="25" t="s">
        <v>136</v>
      </c>
      <c r="J37" s="26" t="s">
        <v>137</v>
      </c>
      <c r="K37" s="25">
        <v>2080.5</v>
      </c>
      <c r="L37" s="25" t="s">
        <v>129</v>
      </c>
      <c r="M37" s="26" t="s">
        <v>62</v>
      </c>
      <c r="N37" s="26"/>
      <c r="O37" s="27" t="s">
        <v>63</v>
      </c>
      <c r="P37" s="27" t="s">
        <v>64</v>
      </c>
    </row>
    <row r="38" spans="1:16" ht="12.75" customHeight="1" thickBot="1" x14ac:dyDescent="0.25">
      <c r="A38" s="9" t="str">
        <f t="shared" si="0"/>
        <v> MVS 4.33 </v>
      </c>
      <c r="B38" s="4" t="str">
        <f t="shared" si="1"/>
        <v>II</v>
      </c>
      <c r="C38" s="9">
        <f t="shared" si="2"/>
        <v>30587.455999999998</v>
      </c>
      <c r="D38" s="3" t="str">
        <f t="shared" si="3"/>
        <v>vis</v>
      </c>
      <c r="E38" s="24">
        <f>VLOOKUP(C38,Active!C$21:E$972,3,FALSE)</f>
        <v>2080.5041892283157</v>
      </c>
      <c r="F38" s="4" t="s">
        <v>57</v>
      </c>
      <c r="G38" s="3" t="str">
        <f t="shared" si="4"/>
        <v>30587.456</v>
      </c>
      <c r="H38" s="9">
        <f t="shared" si="5"/>
        <v>2080.5</v>
      </c>
      <c r="I38" s="25" t="s">
        <v>138</v>
      </c>
      <c r="J38" s="26" t="s">
        <v>139</v>
      </c>
      <c r="K38" s="25">
        <v>2080.5</v>
      </c>
      <c r="L38" s="25" t="s">
        <v>140</v>
      </c>
      <c r="M38" s="26" t="s">
        <v>62</v>
      </c>
      <c r="N38" s="26"/>
      <c r="O38" s="27" t="s">
        <v>63</v>
      </c>
      <c r="P38" s="27" t="s">
        <v>64</v>
      </c>
    </row>
    <row r="39" spans="1:16" ht="12.75" customHeight="1" thickBot="1" x14ac:dyDescent="0.25">
      <c r="A39" s="9" t="str">
        <f t="shared" si="0"/>
        <v> MVS 4.33 </v>
      </c>
      <c r="B39" s="4" t="str">
        <f t="shared" si="1"/>
        <v>I</v>
      </c>
      <c r="C39" s="9">
        <f t="shared" si="2"/>
        <v>30819.618999999999</v>
      </c>
      <c r="D39" s="3" t="str">
        <f t="shared" si="3"/>
        <v>vis</v>
      </c>
      <c r="E39" s="24">
        <f>VLOOKUP(C39,Active!C$21:E$972,3,FALSE)</f>
        <v>2241.9975869708987</v>
      </c>
      <c r="F39" s="4" t="s">
        <v>57</v>
      </c>
      <c r="G39" s="3" t="str">
        <f t="shared" si="4"/>
        <v>30819.619</v>
      </c>
      <c r="H39" s="9">
        <f t="shared" si="5"/>
        <v>2242</v>
      </c>
      <c r="I39" s="25" t="s">
        <v>141</v>
      </c>
      <c r="J39" s="26" t="s">
        <v>142</v>
      </c>
      <c r="K39" s="25">
        <v>2242</v>
      </c>
      <c r="L39" s="25" t="s">
        <v>143</v>
      </c>
      <c r="M39" s="26" t="s">
        <v>62</v>
      </c>
      <c r="N39" s="26"/>
      <c r="O39" s="27" t="s">
        <v>63</v>
      </c>
      <c r="P39" s="27" t="s">
        <v>64</v>
      </c>
    </row>
    <row r="40" spans="1:16" ht="12.75" customHeight="1" thickBot="1" x14ac:dyDescent="0.25">
      <c r="A40" s="9" t="str">
        <f t="shared" si="0"/>
        <v> MVS 4.33 </v>
      </c>
      <c r="B40" s="4" t="str">
        <f t="shared" si="1"/>
        <v>I</v>
      </c>
      <c r="C40" s="9">
        <f t="shared" si="2"/>
        <v>30904.489000000001</v>
      </c>
      <c r="D40" s="3" t="str">
        <f t="shared" si="3"/>
        <v>vis</v>
      </c>
      <c r="E40" s="24">
        <f>VLOOKUP(C40,Active!C$21:E$972,3,FALSE)</f>
        <v>2301.033456883044</v>
      </c>
      <c r="F40" s="4" t="s">
        <v>57</v>
      </c>
      <c r="G40" s="3" t="str">
        <f t="shared" si="4"/>
        <v>30904.489</v>
      </c>
      <c r="H40" s="9">
        <f t="shared" si="5"/>
        <v>2301</v>
      </c>
      <c r="I40" s="25" t="s">
        <v>144</v>
      </c>
      <c r="J40" s="26" t="s">
        <v>145</v>
      </c>
      <c r="K40" s="25">
        <v>2301</v>
      </c>
      <c r="L40" s="25" t="s">
        <v>146</v>
      </c>
      <c r="M40" s="26" t="s">
        <v>62</v>
      </c>
      <c r="N40" s="26"/>
      <c r="O40" s="27" t="s">
        <v>63</v>
      </c>
      <c r="P40" s="27" t="s">
        <v>64</v>
      </c>
    </row>
    <row r="41" spans="1:16" ht="12.75" customHeight="1" thickBot="1" x14ac:dyDescent="0.25">
      <c r="A41" s="9" t="str">
        <f t="shared" si="0"/>
        <v> MVS 4.33 </v>
      </c>
      <c r="B41" s="4" t="str">
        <f t="shared" si="1"/>
        <v>I</v>
      </c>
      <c r="C41" s="9">
        <f t="shared" si="2"/>
        <v>30937.493999999999</v>
      </c>
      <c r="D41" s="3" t="str">
        <f t="shared" si="3"/>
        <v>vis</v>
      </c>
      <c r="E41" s="24">
        <f>VLOOKUP(C41,Active!C$21:E$972,3,FALSE)</f>
        <v>2323.9918507377647</v>
      </c>
      <c r="F41" s="4" t="s">
        <v>57</v>
      </c>
      <c r="G41" s="3" t="str">
        <f t="shared" si="4"/>
        <v>30937.494</v>
      </c>
      <c r="H41" s="9">
        <f t="shared" si="5"/>
        <v>2324</v>
      </c>
      <c r="I41" s="25" t="s">
        <v>147</v>
      </c>
      <c r="J41" s="26" t="s">
        <v>148</v>
      </c>
      <c r="K41" s="25">
        <v>2324</v>
      </c>
      <c r="L41" s="25" t="s">
        <v>135</v>
      </c>
      <c r="M41" s="26" t="s">
        <v>62</v>
      </c>
      <c r="N41" s="26"/>
      <c r="O41" s="27" t="s">
        <v>63</v>
      </c>
      <c r="P41" s="27" t="s">
        <v>64</v>
      </c>
    </row>
    <row r="42" spans="1:16" ht="12.75" customHeight="1" thickBot="1" x14ac:dyDescent="0.25">
      <c r="A42" s="9" t="str">
        <f t="shared" si="0"/>
        <v> MVS 4.33 </v>
      </c>
      <c r="B42" s="4" t="str">
        <f t="shared" si="1"/>
        <v>I</v>
      </c>
      <c r="C42" s="9">
        <f t="shared" si="2"/>
        <v>30973.436000000002</v>
      </c>
      <c r="D42" s="3" t="str">
        <f t="shared" si="3"/>
        <v>vis</v>
      </c>
      <c r="E42" s="24">
        <f>VLOOKUP(C42,Active!C$21:E$972,3,FALSE)</f>
        <v>2348.9932321019974</v>
      </c>
      <c r="F42" s="4" t="s">
        <v>57</v>
      </c>
      <c r="G42" s="3" t="str">
        <f t="shared" si="4"/>
        <v>30973.436</v>
      </c>
      <c r="H42" s="9">
        <f t="shared" si="5"/>
        <v>2349</v>
      </c>
      <c r="I42" s="25" t="s">
        <v>149</v>
      </c>
      <c r="J42" s="26" t="s">
        <v>150</v>
      </c>
      <c r="K42" s="25">
        <v>2349</v>
      </c>
      <c r="L42" s="25" t="s">
        <v>151</v>
      </c>
      <c r="M42" s="26" t="s">
        <v>62</v>
      </c>
      <c r="N42" s="26"/>
      <c r="O42" s="27" t="s">
        <v>63</v>
      </c>
      <c r="P42" s="27" t="s">
        <v>64</v>
      </c>
    </row>
    <row r="43" spans="1:16" ht="12.75" customHeight="1" thickBot="1" x14ac:dyDescent="0.25">
      <c r="A43" s="9" t="str">
        <f t="shared" ref="A43:A74" si="6">P43</f>
        <v> MVS 4.33 </v>
      </c>
      <c r="B43" s="4" t="str">
        <f t="shared" ref="B43:B74" si="7">IF(H43=INT(H43),"I","II")</f>
        <v>I</v>
      </c>
      <c r="C43" s="9">
        <f t="shared" ref="C43:C74" si="8">1*G43</f>
        <v>31022.325000000001</v>
      </c>
      <c r="D43" s="3" t="str">
        <f t="shared" ref="D43:D74" si="9">VLOOKUP(F43,I$1:J$5,2,FALSE)</f>
        <v>vis</v>
      </c>
      <c r="E43" s="24">
        <f>VLOOKUP(C43,Active!C$21:E$972,3,FALSE)</f>
        <v>2383.000592113011</v>
      </c>
      <c r="F43" s="4" t="s">
        <v>57</v>
      </c>
      <c r="G43" s="3" t="str">
        <f t="shared" ref="G43:G74" si="10">MID(I43,3,LEN(I43)-3)</f>
        <v>31022.325</v>
      </c>
      <c r="H43" s="9">
        <f t="shared" ref="H43:H74" si="11">1*K43</f>
        <v>2383</v>
      </c>
      <c r="I43" s="25" t="s">
        <v>152</v>
      </c>
      <c r="J43" s="26" t="s">
        <v>153</v>
      </c>
      <c r="K43" s="25">
        <v>2383</v>
      </c>
      <c r="L43" s="25" t="s">
        <v>154</v>
      </c>
      <c r="M43" s="26" t="s">
        <v>62</v>
      </c>
      <c r="N43" s="26"/>
      <c r="O43" s="27" t="s">
        <v>63</v>
      </c>
      <c r="P43" s="27" t="s">
        <v>64</v>
      </c>
    </row>
    <row r="44" spans="1:16" ht="12.75" customHeight="1" thickBot="1" x14ac:dyDescent="0.25">
      <c r="A44" s="9" t="str">
        <f t="shared" si="6"/>
        <v> MVS 4.33 </v>
      </c>
      <c r="B44" s="4" t="str">
        <f t="shared" si="7"/>
        <v>II</v>
      </c>
      <c r="C44" s="9">
        <f t="shared" si="8"/>
        <v>31290.451000000001</v>
      </c>
      <c r="D44" s="3" t="str">
        <f t="shared" si="9"/>
        <v>vis</v>
      </c>
      <c r="E44" s="24">
        <f>VLOOKUP(C44,Active!C$21:E$972,3,FALSE)</f>
        <v>2569.5099788935395</v>
      </c>
      <c r="F44" s="4" t="s">
        <v>57</v>
      </c>
      <c r="G44" s="3" t="str">
        <f t="shared" si="10"/>
        <v>31290.451</v>
      </c>
      <c r="H44" s="9">
        <f t="shared" si="11"/>
        <v>2569.5</v>
      </c>
      <c r="I44" s="25" t="s">
        <v>155</v>
      </c>
      <c r="J44" s="26" t="s">
        <v>156</v>
      </c>
      <c r="K44" s="25">
        <v>2569.5</v>
      </c>
      <c r="L44" s="25" t="s">
        <v>157</v>
      </c>
      <c r="M44" s="26" t="s">
        <v>62</v>
      </c>
      <c r="N44" s="26"/>
      <c r="O44" s="27" t="s">
        <v>63</v>
      </c>
      <c r="P44" s="27" t="s">
        <v>64</v>
      </c>
    </row>
    <row r="45" spans="1:16" ht="12.75" customHeight="1" thickBot="1" x14ac:dyDescent="0.25">
      <c r="A45" s="9" t="str">
        <f t="shared" si="6"/>
        <v> MVS 4.33 </v>
      </c>
      <c r="B45" s="4" t="str">
        <f t="shared" si="7"/>
        <v>I</v>
      </c>
      <c r="C45" s="9">
        <f t="shared" si="8"/>
        <v>31344.383999999998</v>
      </c>
      <c r="D45" s="3" t="str">
        <f t="shared" si="9"/>
        <v>vis</v>
      </c>
      <c r="E45" s="24">
        <f>VLOOKUP(C45,Active!C$21:E$972,3,FALSE)</f>
        <v>2607.0259630100877</v>
      </c>
      <c r="F45" s="4" t="s">
        <v>57</v>
      </c>
      <c r="G45" s="3" t="str">
        <f t="shared" si="10"/>
        <v>31344.384</v>
      </c>
      <c r="H45" s="9">
        <f t="shared" si="11"/>
        <v>2607</v>
      </c>
      <c r="I45" s="25" t="s">
        <v>158</v>
      </c>
      <c r="J45" s="26" t="s">
        <v>159</v>
      </c>
      <c r="K45" s="25">
        <v>2607</v>
      </c>
      <c r="L45" s="25" t="s">
        <v>160</v>
      </c>
      <c r="M45" s="26" t="s">
        <v>62</v>
      </c>
      <c r="N45" s="26"/>
      <c r="O45" s="27" t="s">
        <v>63</v>
      </c>
      <c r="P45" s="27" t="s">
        <v>64</v>
      </c>
    </row>
    <row r="46" spans="1:16" ht="12.75" customHeight="1" thickBot="1" x14ac:dyDescent="0.25">
      <c r="A46" s="9" t="str">
        <f t="shared" si="6"/>
        <v> MVS 4.33 </v>
      </c>
      <c r="B46" s="4" t="str">
        <f t="shared" si="7"/>
        <v>I</v>
      </c>
      <c r="C46" s="9">
        <f t="shared" si="8"/>
        <v>31712.414000000001</v>
      </c>
      <c r="D46" s="3" t="str">
        <f t="shared" si="9"/>
        <v>vis</v>
      </c>
      <c r="E46" s="24">
        <f>VLOOKUP(C46,Active!C$21:E$972,3,FALSE)</f>
        <v>2863.0289228753682</v>
      </c>
      <c r="F46" s="4" t="s">
        <v>57</v>
      </c>
      <c r="G46" s="3" t="str">
        <f t="shared" si="10"/>
        <v>31712.414</v>
      </c>
      <c r="H46" s="9">
        <f t="shared" si="11"/>
        <v>2863</v>
      </c>
      <c r="I46" s="25" t="s">
        <v>161</v>
      </c>
      <c r="J46" s="26" t="s">
        <v>162</v>
      </c>
      <c r="K46" s="25">
        <v>2863</v>
      </c>
      <c r="L46" s="25" t="s">
        <v>163</v>
      </c>
      <c r="M46" s="26" t="s">
        <v>62</v>
      </c>
      <c r="N46" s="26"/>
      <c r="O46" s="27" t="s">
        <v>63</v>
      </c>
      <c r="P46" s="27" t="s">
        <v>64</v>
      </c>
    </row>
    <row r="47" spans="1:16" ht="12.75" customHeight="1" thickBot="1" x14ac:dyDescent="0.25">
      <c r="A47" s="9" t="str">
        <f t="shared" si="6"/>
        <v> MVS 4.33 </v>
      </c>
      <c r="B47" s="4" t="str">
        <f t="shared" si="7"/>
        <v>I</v>
      </c>
      <c r="C47" s="9">
        <f t="shared" si="8"/>
        <v>32093.343000000001</v>
      </c>
      <c r="D47" s="3" t="str">
        <f t="shared" si="9"/>
        <v>vis</v>
      </c>
      <c r="E47" s="24">
        <f>VLOOKUP(C47,Active!C$21:E$972,3,FALSE)</f>
        <v>3128.0044724189402</v>
      </c>
      <c r="F47" s="4" t="s">
        <v>57</v>
      </c>
      <c r="G47" s="3" t="str">
        <f t="shared" si="10"/>
        <v>32093.343</v>
      </c>
      <c r="H47" s="9">
        <f t="shared" si="11"/>
        <v>3128</v>
      </c>
      <c r="I47" s="25" t="s">
        <v>164</v>
      </c>
      <c r="J47" s="26" t="s">
        <v>165</v>
      </c>
      <c r="K47" s="25">
        <v>3128</v>
      </c>
      <c r="L47" s="25" t="s">
        <v>166</v>
      </c>
      <c r="M47" s="26" t="s">
        <v>62</v>
      </c>
      <c r="N47" s="26"/>
      <c r="O47" s="27" t="s">
        <v>63</v>
      </c>
      <c r="P47" s="27" t="s">
        <v>64</v>
      </c>
    </row>
    <row r="48" spans="1:16" ht="12.75" customHeight="1" thickBot="1" x14ac:dyDescent="0.25">
      <c r="A48" s="9" t="str">
        <f t="shared" si="6"/>
        <v> MVS 4.33 </v>
      </c>
      <c r="B48" s="4" t="str">
        <f t="shared" si="7"/>
        <v>I</v>
      </c>
      <c r="C48" s="9">
        <f t="shared" si="8"/>
        <v>32448.371999999999</v>
      </c>
      <c r="D48" s="3" t="str">
        <f t="shared" si="9"/>
        <v>vis</v>
      </c>
      <c r="E48" s="24">
        <f>VLOOKUP(C48,Active!C$21:E$972,3,FALSE)</f>
        <v>3374.963891047883</v>
      </c>
      <c r="F48" s="4" t="s">
        <v>57</v>
      </c>
      <c r="G48" s="3" t="str">
        <f t="shared" si="10"/>
        <v>32448.372</v>
      </c>
      <c r="H48" s="9">
        <f t="shared" si="11"/>
        <v>3375</v>
      </c>
      <c r="I48" s="25" t="s">
        <v>167</v>
      </c>
      <c r="J48" s="26" t="s">
        <v>168</v>
      </c>
      <c r="K48" s="25">
        <v>3375</v>
      </c>
      <c r="L48" s="25" t="s">
        <v>169</v>
      </c>
      <c r="M48" s="26" t="s">
        <v>62</v>
      </c>
      <c r="N48" s="26"/>
      <c r="O48" s="27" t="s">
        <v>63</v>
      </c>
      <c r="P48" s="27" t="s">
        <v>64</v>
      </c>
    </row>
    <row r="49" spans="1:16" ht="12.75" customHeight="1" thickBot="1" x14ac:dyDescent="0.25">
      <c r="A49" s="9" t="str">
        <f t="shared" si="6"/>
        <v> MVS 4.33 </v>
      </c>
      <c r="B49" s="4" t="str">
        <f t="shared" si="7"/>
        <v>I</v>
      </c>
      <c r="C49" s="9">
        <f t="shared" si="8"/>
        <v>32448.417000000001</v>
      </c>
      <c r="D49" s="3" t="str">
        <f t="shared" si="9"/>
        <v>vis</v>
      </c>
      <c r="E49" s="24">
        <f>VLOOKUP(C49,Active!C$21:E$972,3,FALSE)</f>
        <v>3374.9951932058439</v>
      </c>
      <c r="F49" s="4" t="s">
        <v>57</v>
      </c>
      <c r="G49" s="3" t="str">
        <f t="shared" si="10"/>
        <v>32448.417</v>
      </c>
      <c r="H49" s="9">
        <f t="shared" si="11"/>
        <v>3375</v>
      </c>
      <c r="I49" s="25" t="s">
        <v>170</v>
      </c>
      <c r="J49" s="26" t="s">
        <v>171</v>
      </c>
      <c r="K49" s="25">
        <v>3375</v>
      </c>
      <c r="L49" s="25" t="s">
        <v>101</v>
      </c>
      <c r="M49" s="26" t="s">
        <v>62</v>
      </c>
      <c r="N49" s="26"/>
      <c r="O49" s="27" t="s">
        <v>63</v>
      </c>
      <c r="P49" s="27" t="s">
        <v>64</v>
      </c>
    </row>
    <row r="50" spans="1:16" ht="12.75" customHeight="1" thickBot="1" x14ac:dyDescent="0.25">
      <c r="A50" s="9" t="str">
        <f t="shared" si="6"/>
        <v> MVS 4.33 </v>
      </c>
      <c r="B50" s="4" t="str">
        <f t="shared" si="7"/>
        <v>II</v>
      </c>
      <c r="C50" s="9">
        <f t="shared" si="8"/>
        <v>32479.361000000001</v>
      </c>
      <c r="D50" s="3" t="str">
        <f t="shared" si="9"/>
        <v>vis</v>
      </c>
      <c r="E50" s="24">
        <f>VLOOKUP(C50,Active!C$21:E$972,3,FALSE)</f>
        <v>3396.5199482260082</v>
      </c>
      <c r="F50" s="4" t="s">
        <v>57</v>
      </c>
      <c r="G50" s="3" t="str">
        <f t="shared" si="10"/>
        <v>32479.361</v>
      </c>
      <c r="H50" s="9">
        <f t="shared" si="11"/>
        <v>3396.5</v>
      </c>
      <c r="I50" s="25" t="s">
        <v>172</v>
      </c>
      <c r="J50" s="26" t="s">
        <v>173</v>
      </c>
      <c r="K50" s="25">
        <v>3396.5</v>
      </c>
      <c r="L50" s="25" t="s">
        <v>174</v>
      </c>
      <c r="M50" s="26" t="s">
        <v>62</v>
      </c>
      <c r="N50" s="26"/>
      <c r="O50" s="27" t="s">
        <v>63</v>
      </c>
      <c r="P50" s="27" t="s">
        <v>64</v>
      </c>
    </row>
    <row r="51" spans="1:16" ht="12.75" customHeight="1" thickBot="1" x14ac:dyDescent="0.25">
      <c r="A51" s="9" t="str">
        <f t="shared" si="6"/>
        <v> MVS 4.33 </v>
      </c>
      <c r="B51" s="4" t="str">
        <f t="shared" si="7"/>
        <v>I</v>
      </c>
      <c r="C51" s="9">
        <f t="shared" si="8"/>
        <v>33187.341</v>
      </c>
      <c r="D51" s="3" t="str">
        <f t="shared" si="9"/>
        <v>vis</v>
      </c>
      <c r="E51" s="24">
        <f>VLOOKUP(C51,Active!C$21:E$972,3,FALSE)</f>
        <v>3888.9933213896629</v>
      </c>
      <c r="F51" s="4" t="s">
        <v>57</v>
      </c>
      <c r="G51" s="3" t="str">
        <f t="shared" si="10"/>
        <v>33187.341</v>
      </c>
      <c r="H51" s="9">
        <f t="shared" si="11"/>
        <v>3889</v>
      </c>
      <c r="I51" s="25" t="s">
        <v>175</v>
      </c>
      <c r="J51" s="26" t="s">
        <v>176</v>
      </c>
      <c r="K51" s="25">
        <v>3889</v>
      </c>
      <c r="L51" s="25" t="s">
        <v>177</v>
      </c>
      <c r="M51" s="26" t="s">
        <v>62</v>
      </c>
      <c r="N51" s="26"/>
      <c r="O51" s="27" t="s">
        <v>63</v>
      </c>
      <c r="P51" s="27" t="s">
        <v>64</v>
      </c>
    </row>
    <row r="52" spans="1:16" ht="12.75" customHeight="1" thickBot="1" x14ac:dyDescent="0.25">
      <c r="A52" s="9" t="str">
        <f t="shared" si="6"/>
        <v> MVS 4.33 </v>
      </c>
      <c r="B52" s="4" t="str">
        <f t="shared" si="7"/>
        <v>II</v>
      </c>
      <c r="C52" s="9">
        <f t="shared" si="8"/>
        <v>33856.508000000002</v>
      </c>
      <c r="D52" s="3" t="str">
        <f t="shared" si="9"/>
        <v>vis</v>
      </c>
      <c r="E52" s="24">
        <f>VLOOKUP(C52,Active!C$21:E$972,3,FALSE)</f>
        <v>4354.4682355112545</v>
      </c>
      <c r="F52" s="4" t="s">
        <v>57</v>
      </c>
      <c r="G52" s="3" t="str">
        <f t="shared" si="10"/>
        <v>33856.508</v>
      </c>
      <c r="H52" s="9">
        <f t="shared" si="11"/>
        <v>4354.5</v>
      </c>
      <c r="I52" s="25" t="s">
        <v>178</v>
      </c>
      <c r="J52" s="26" t="s">
        <v>179</v>
      </c>
      <c r="K52" s="25">
        <v>4354.5</v>
      </c>
      <c r="L52" s="25" t="s">
        <v>180</v>
      </c>
      <c r="M52" s="26" t="s">
        <v>62</v>
      </c>
      <c r="N52" s="26"/>
      <c r="O52" s="27" t="s">
        <v>63</v>
      </c>
      <c r="P52" s="27" t="s">
        <v>64</v>
      </c>
    </row>
    <row r="53" spans="1:16" ht="12.75" customHeight="1" thickBot="1" x14ac:dyDescent="0.25">
      <c r="A53" s="9" t="str">
        <f t="shared" si="6"/>
        <v> MVS 4.33 </v>
      </c>
      <c r="B53" s="4" t="str">
        <f t="shared" si="7"/>
        <v>II</v>
      </c>
      <c r="C53" s="9">
        <f t="shared" si="8"/>
        <v>34132.567999999999</v>
      </c>
      <c r="D53" s="3" t="str">
        <f t="shared" si="9"/>
        <v>vis</v>
      </c>
      <c r="E53" s="24">
        <f>VLOOKUP(C53,Active!C$21:E$972,3,FALSE)</f>
        <v>4546.4965405418452</v>
      </c>
      <c r="F53" s="4" t="s">
        <v>57</v>
      </c>
      <c r="G53" s="3" t="str">
        <f t="shared" si="10"/>
        <v>34132.568</v>
      </c>
      <c r="H53" s="9">
        <f t="shared" si="11"/>
        <v>4546.5</v>
      </c>
      <c r="I53" s="25" t="s">
        <v>181</v>
      </c>
      <c r="J53" s="26" t="s">
        <v>182</v>
      </c>
      <c r="K53" s="25">
        <v>4546.5</v>
      </c>
      <c r="L53" s="25" t="s">
        <v>143</v>
      </c>
      <c r="M53" s="26" t="s">
        <v>62</v>
      </c>
      <c r="N53" s="26"/>
      <c r="O53" s="27" t="s">
        <v>63</v>
      </c>
      <c r="P53" s="27" t="s">
        <v>64</v>
      </c>
    </row>
    <row r="54" spans="1:16" ht="12.75" customHeight="1" thickBot="1" x14ac:dyDescent="0.25">
      <c r="A54" s="9" t="str">
        <f t="shared" si="6"/>
        <v> MVS 4.33 </v>
      </c>
      <c r="B54" s="4" t="str">
        <f t="shared" si="7"/>
        <v>I</v>
      </c>
      <c r="C54" s="9">
        <f t="shared" si="8"/>
        <v>34150.517999999996</v>
      </c>
      <c r="D54" s="3" t="str">
        <f t="shared" si="9"/>
        <v>vis</v>
      </c>
      <c r="E54" s="24">
        <f>VLOOKUP(C54,Active!C$21:E$972,3,FALSE)</f>
        <v>4558.9826235502442</v>
      </c>
      <c r="F54" s="4" t="s">
        <v>57</v>
      </c>
      <c r="G54" s="3" t="str">
        <f t="shared" si="10"/>
        <v>34150.518</v>
      </c>
      <c r="H54" s="9">
        <f t="shared" si="11"/>
        <v>4559</v>
      </c>
      <c r="I54" s="25" t="s">
        <v>183</v>
      </c>
      <c r="J54" s="26" t="s">
        <v>184</v>
      </c>
      <c r="K54" s="25">
        <v>4559</v>
      </c>
      <c r="L54" s="25" t="s">
        <v>129</v>
      </c>
      <c r="M54" s="26" t="s">
        <v>62</v>
      </c>
      <c r="N54" s="26"/>
      <c r="O54" s="27" t="s">
        <v>63</v>
      </c>
      <c r="P54" s="27" t="s">
        <v>64</v>
      </c>
    </row>
    <row r="55" spans="1:16" ht="12.75" customHeight="1" thickBot="1" x14ac:dyDescent="0.25">
      <c r="A55" s="9" t="str">
        <f t="shared" si="6"/>
        <v> MVS 4.33 </v>
      </c>
      <c r="B55" s="4" t="str">
        <f t="shared" si="7"/>
        <v>II</v>
      </c>
      <c r="C55" s="9">
        <f t="shared" si="8"/>
        <v>34217.42</v>
      </c>
      <c r="D55" s="3" t="str">
        <f t="shared" si="9"/>
        <v>vis</v>
      </c>
      <c r="E55" s="24">
        <f>VLOOKUP(C55,Active!C$21:E$972,3,FALSE)</f>
        <v>4605.5198895908043</v>
      </c>
      <c r="F55" s="4" t="s">
        <v>57</v>
      </c>
      <c r="G55" s="3" t="str">
        <f t="shared" si="10"/>
        <v>34217.42</v>
      </c>
      <c r="H55" s="9">
        <f t="shared" si="11"/>
        <v>4605.5</v>
      </c>
      <c r="I55" s="25" t="s">
        <v>185</v>
      </c>
      <c r="J55" s="26" t="s">
        <v>186</v>
      </c>
      <c r="K55" s="25">
        <v>4605.5</v>
      </c>
      <c r="L55" s="25" t="s">
        <v>187</v>
      </c>
      <c r="M55" s="26" t="s">
        <v>62</v>
      </c>
      <c r="N55" s="26"/>
      <c r="O55" s="27" t="s">
        <v>63</v>
      </c>
      <c r="P55" s="27" t="s">
        <v>64</v>
      </c>
    </row>
    <row r="56" spans="1:16" ht="12.75" customHeight="1" thickBot="1" x14ac:dyDescent="0.25">
      <c r="A56" s="9" t="str">
        <f t="shared" si="6"/>
        <v> MVS 4.33 </v>
      </c>
      <c r="B56" s="4" t="str">
        <f t="shared" si="7"/>
        <v>II</v>
      </c>
      <c r="C56" s="9">
        <f t="shared" si="8"/>
        <v>34250.455999999998</v>
      </c>
      <c r="D56" s="3" t="str">
        <f t="shared" si="9"/>
        <v>vis</v>
      </c>
      <c r="E56" s="24">
        <f>VLOOKUP(C56,Active!C$21:E$972,3,FALSE)</f>
        <v>4628.4998471543431</v>
      </c>
      <c r="F56" s="4" t="s">
        <v>57</v>
      </c>
      <c r="G56" s="3" t="str">
        <f t="shared" si="10"/>
        <v>34250.456</v>
      </c>
      <c r="H56" s="9">
        <f t="shared" si="11"/>
        <v>4628.5</v>
      </c>
      <c r="I56" s="25" t="s">
        <v>188</v>
      </c>
      <c r="J56" s="26" t="s">
        <v>189</v>
      </c>
      <c r="K56" s="25">
        <v>4628.5</v>
      </c>
      <c r="L56" s="25" t="s">
        <v>154</v>
      </c>
      <c r="M56" s="26" t="s">
        <v>62</v>
      </c>
      <c r="N56" s="26"/>
      <c r="O56" s="27" t="s">
        <v>63</v>
      </c>
      <c r="P56" s="27" t="s">
        <v>64</v>
      </c>
    </row>
    <row r="57" spans="1:16" ht="12.75" customHeight="1" thickBot="1" x14ac:dyDescent="0.25">
      <c r="A57" s="9" t="str">
        <f t="shared" si="6"/>
        <v> MVS 4.33 </v>
      </c>
      <c r="B57" s="4" t="str">
        <f t="shared" si="7"/>
        <v>I</v>
      </c>
      <c r="C57" s="9">
        <f t="shared" si="8"/>
        <v>34567.425999999999</v>
      </c>
      <c r="D57" s="3" t="str">
        <f t="shared" si="9"/>
        <v>vis</v>
      </c>
      <c r="E57" s="24">
        <f>VLOOKUP(C57,Active!C$21:E$972,3,FALSE)</f>
        <v>4848.9852917879271</v>
      </c>
      <c r="F57" s="4" t="s">
        <v>57</v>
      </c>
      <c r="G57" s="3" t="str">
        <f t="shared" si="10"/>
        <v>34567.426</v>
      </c>
      <c r="H57" s="9">
        <f t="shared" si="11"/>
        <v>4849</v>
      </c>
      <c r="I57" s="25" t="s">
        <v>190</v>
      </c>
      <c r="J57" s="26" t="s">
        <v>191</v>
      </c>
      <c r="K57" s="25">
        <v>4849</v>
      </c>
      <c r="L57" s="25" t="s">
        <v>192</v>
      </c>
      <c r="M57" s="26" t="s">
        <v>62</v>
      </c>
      <c r="N57" s="26"/>
      <c r="O57" s="27" t="s">
        <v>63</v>
      </c>
      <c r="P57" s="27" t="s">
        <v>64</v>
      </c>
    </row>
    <row r="58" spans="1:16" ht="12.75" customHeight="1" thickBot="1" x14ac:dyDescent="0.25">
      <c r="A58" s="9" t="str">
        <f t="shared" si="6"/>
        <v> MVS 4.33 </v>
      </c>
      <c r="B58" s="4" t="str">
        <f t="shared" si="7"/>
        <v>II</v>
      </c>
      <c r="C58" s="9">
        <f t="shared" si="8"/>
        <v>34986.480000000003</v>
      </c>
      <c r="D58" s="3" t="str">
        <f t="shared" si="9"/>
        <v>vis</v>
      </c>
      <c r="E58" s="24">
        <f>VLOOKUP(C58,Active!C$21:E$972,3,FALSE)</f>
        <v>5140.4807251585362</v>
      </c>
      <c r="F58" s="4" t="s">
        <v>57</v>
      </c>
      <c r="G58" s="3" t="str">
        <f t="shared" si="10"/>
        <v>34986.480</v>
      </c>
      <c r="H58" s="9">
        <f t="shared" si="11"/>
        <v>5140.5</v>
      </c>
      <c r="I58" s="25" t="s">
        <v>193</v>
      </c>
      <c r="J58" s="26" t="s">
        <v>194</v>
      </c>
      <c r="K58" s="25">
        <v>5140.5</v>
      </c>
      <c r="L58" s="25" t="s">
        <v>195</v>
      </c>
      <c r="M58" s="26" t="s">
        <v>62</v>
      </c>
      <c r="N58" s="26"/>
      <c r="O58" s="27" t="s">
        <v>63</v>
      </c>
      <c r="P58" s="27" t="s">
        <v>64</v>
      </c>
    </row>
    <row r="59" spans="1:16" ht="12.75" customHeight="1" thickBot="1" x14ac:dyDescent="0.25">
      <c r="A59" s="9" t="str">
        <f t="shared" si="6"/>
        <v> MVS 4.33 </v>
      </c>
      <c r="B59" s="4" t="str">
        <f t="shared" si="7"/>
        <v>II</v>
      </c>
      <c r="C59" s="9">
        <f t="shared" si="8"/>
        <v>35048.33</v>
      </c>
      <c r="D59" s="3" t="str">
        <f t="shared" si="9"/>
        <v>vis</v>
      </c>
      <c r="E59" s="24">
        <f>VLOOKUP(C59,Active!C$21:E$972,3,FALSE)</f>
        <v>5183.5038022654762</v>
      </c>
      <c r="F59" s="4" t="s">
        <v>57</v>
      </c>
      <c r="G59" s="3" t="str">
        <f t="shared" si="10"/>
        <v>35048.330</v>
      </c>
      <c r="H59" s="9">
        <f t="shared" si="11"/>
        <v>5183.5</v>
      </c>
      <c r="I59" s="25" t="s">
        <v>196</v>
      </c>
      <c r="J59" s="26" t="s">
        <v>197</v>
      </c>
      <c r="K59" s="25">
        <v>5183.5</v>
      </c>
      <c r="L59" s="25" t="s">
        <v>166</v>
      </c>
      <c r="M59" s="26" t="s">
        <v>62</v>
      </c>
      <c r="N59" s="26"/>
      <c r="O59" s="27" t="s">
        <v>63</v>
      </c>
      <c r="P59" s="27" t="s">
        <v>64</v>
      </c>
    </row>
    <row r="60" spans="1:16" ht="12.75" customHeight="1" thickBot="1" x14ac:dyDescent="0.25">
      <c r="A60" s="9" t="str">
        <f t="shared" si="6"/>
        <v> MVS 4.33 </v>
      </c>
      <c r="B60" s="4" t="str">
        <f t="shared" si="7"/>
        <v>II</v>
      </c>
      <c r="C60" s="9">
        <f t="shared" si="8"/>
        <v>35226.58</v>
      </c>
      <c r="D60" s="3" t="str">
        <f t="shared" si="9"/>
        <v>vis</v>
      </c>
      <c r="E60" s="24">
        <f>VLOOKUP(C60,Active!C$21:E$972,3,FALSE)</f>
        <v>5307.4951279617126</v>
      </c>
      <c r="F60" s="4" t="s">
        <v>57</v>
      </c>
      <c r="G60" s="3" t="str">
        <f t="shared" si="10"/>
        <v>35226.580</v>
      </c>
      <c r="H60" s="9">
        <f t="shared" si="11"/>
        <v>5307.5</v>
      </c>
      <c r="I60" s="25" t="s">
        <v>198</v>
      </c>
      <c r="J60" s="26" t="s">
        <v>199</v>
      </c>
      <c r="K60" s="25">
        <v>5307.5</v>
      </c>
      <c r="L60" s="25" t="s">
        <v>200</v>
      </c>
      <c r="M60" s="26" t="s">
        <v>62</v>
      </c>
      <c r="N60" s="26"/>
      <c r="O60" s="27" t="s">
        <v>63</v>
      </c>
      <c r="P60" s="27" t="s">
        <v>64</v>
      </c>
    </row>
    <row r="61" spans="1:16" ht="12.75" customHeight="1" thickBot="1" x14ac:dyDescent="0.25">
      <c r="A61" s="9" t="str">
        <f t="shared" si="6"/>
        <v> MVS 4.33 </v>
      </c>
      <c r="B61" s="4" t="str">
        <f t="shared" si="7"/>
        <v>II</v>
      </c>
      <c r="C61" s="9">
        <f t="shared" si="8"/>
        <v>35249.519999999997</v>
      </c>
      <c r="D61" s="3" t="str">
        <f t="shared" si="9"/>
        <v>vis</v>
      </c>
      <c r="E61" s="24">
        <f>VLOOKUP(C61,Active!C$21:E$972,3,FALSE)</f>
        <v>5323.4522724860944</v>
      </c>
      <c r="F61" s="4" t="s">
        <v>57</v>
      </c>
      <c r="G61" s="3" t="str">
        <f t="shared" si="10"/>
        <v>35249.520</v>
      </c>
      <c r="H61" s="9">
        <f t="shared" si="11"/>
        <v>5323.5</v>
      </c>
      <c r="I61" s="25" t="s">
        <v>201</v>
      </c>
      <c r="J61" s="26" t="s">
        <v>202</v>
      </c>
      <c r="K61" s="25">
        <v>5323.5</v>
      </c>
      <c r="L61" s="25" t="s">
        <v>203</v>
      </c>
      <c r="M61" s="26" t="s">
        <v>62</v>
      </c>
      <c r="N61" s="26"/>
      <c r="O61" s="27" t="s">
        <v>63</v>
      </c>
      <c r="P61" s="27" t="s">
        <v>64</v>
      </c>
    </row>
    <row r="62" spans="1:16" ht="12.75" customHeight="1" thickBot="1" x14ac:dyDescent="0.25">
      <c r="A62" s="9" t="str">
        <f t="shared" si="6"/>
        <v> MVS 4.33 </v>
      </c>
      <c r="B62" s="4" t="str">
        <f t="shared" si="7"/>
        <v>I</v>
      </c>
      <c r="C62" s="9">
        <f t="shared" si="8"/>
        <v>35661.438000000002</v>
      </c>
      <c r="D62" s="3" t="str">
        <f t="shared" si="9"/>
        <v>vis</v>
      </c>
      <c r="E62" s="24">
        <f>VLOOKUP(C62,Active!C$21:E$972,3,FALSE)</f>
        <v>5609.9838792077944</v>
      </c>
      <c r="F62" s="4" t="s">
        <v>57</v>
      </c>
      <c r="G62" s="3" t="str">
        <f t="shared" si="10"/>
        <v>35661.438</v>
      </c>
      <c r="H62" s="9">
        <f t="shared" si="11"/>
        <v>5610</v>
      </c>
      <c r="I62" s="25" t="s">
        <v>204</v>
      </c>
      <c r="J62" s="26" t="s">
        <v>205</v>
      </c>
      <c r="K62" s="25">
        <v>5610</v>
      </c>
      <c r="L62" s="25" t="s">
        <v>206</v>
      </c>
      <c r="M62" s="26" t="s">
        <v>62</v>
      </c>
      <c r="N62" s="26"/>
      <c r="O62" s="27" t="s">
        <v>63</v>
      </c>
      <c r="P62" s="27" t="s">
        <v>64</v>
      </c>
    </row>
    <row r="63" spans="1:16" ht="12.75" customHeight="1" thickBot="1" x14ac:dyDescent="0.25">
      <c r="A63" s="9" t="str">
        <f t="shared" si="6"/>
        <v> MVS 4.33 </v>
      </c>
      <c r="B63" s="4" t="str">
        <f t="shared" si="7"/>
        <v>I</v>
      </c>
      <c r="C63" s="9">
        <f t="shared" si="8"/>
        <v>35694.521999999997</v>
      </c>
      <c r="D63" s="3" t="str">
        <f t="shared" si="9"/>
        <v>vis</v>
      </c>
      <c r="E63" s="24">
        <f>VLOOKUP(C63,Active!C$21:E$972,3,FALSE)</f>
        <v>5632.9972257398213</v>
      </c>
      <c r="F63" s="4" t="s">
        <v>57</v>
      </c>
      <c r="G63" s="3" t="str">
        <f t="shared" si="10"/>
        <v>35694.522</v>
      </c>
      <c r="H63" s="9">
        <f t="shared" si="11"/>
        <v>5633</v>
      </c>
      <c r="I63" s="25" t="s">
        <v>207</v>
      </c>
      <c r="J63" s="26" t="s">
        <v>208</v>
      </c>
      <c r="K63" s="25">
        <v>5633</v>
      </c>
      <c r="L63" s="25" t="s">
        <v>209</v>
      </c>
      <c r="M63" s="26" t="s">
        <v>62</v>
      </c>
      <c r="N63" s="26"/>
      <c r="O63" s="27" t="s">
        <v>63</v>
      </c>
      <c r="P63" s="27" t="s">
        <v>64</v>
      </c>
    </row>
    <row r="64" spans="1:16" ht="12.75" customHeight="1" thickBot="1" x14ac:dyDescent="0.25">
      <c r="A64" s="9" t="str">
        <f t="shared" si="6"/>
        <v> MVS 4.33 </v>
      </c>
      <c r="B64" s="4" t="str">
        <f t="shared" si="7"/>
        <v>II</v>
      </c>
      <c r="C64" s="9">
        <f t="shared" si="8"/>
        <v>36024.476000000002</v>
      </c>
      <c r="D64" s="3" t="str">
        <f t="shared" si="9"/>
        <v>vis</v>
      </c>
      <c r="E64" s="24">
        <f>VLOOKUP(C64,Active!C$21:E$972,3,FALSE)</f>
        <v>5862.5143863500689</v>
      </c>
      <c r="F64" s="4" t="s">
        <v>57</v>
      </c>
      <c r="G64" s="3" t="str">
        <f t="shared" si="10"/>
        <v>36024.476</v>
      </c>
      <c r="H64" s="9">
        <f t="shared" si="11"/>
        <v>5862.5</v>
      </c>
      <c r="I64" s="25" t="s">
        <v>210</v>
      </c>
      <c r="J64" s="26" t="s">
        <v>211</v>
      </c>
      <c r="K64" s="25">
        <v>5862.5</v>
      </c>
      <c r="L64" s="25" t="s">
        <v>212</v>
      </c>
      <c r="M64" s="26" t="s">
        <v>62</v>
      </c>
      <c r="N64" s="26"/>
      <c r="O64" s="27" t="s">
        <v>63</v>
      </c>
      <c r="P64" s="27" t="s">
        <v>64</v>
      </c>
    </row>
    <row r="65" spans="1:16" ht="12.75" customHeight="1" thickBot="1" x14ac:dyDescent="0.25">
      <c r="A65" s="9" t="str">
        <f t="shared" si="6"/>
        <v> MVS 4.33 </v>
      </c>
      <c r="B65" s="4" t="str">
        <f t="shared" si="7"/>
        <v>I</v>
      </c>
      <c r="C65" s="9">
        <f t="shared" si="8"/>
        <v>36052.447999999997</v>
      </c>
      <c r="D65" s="3" t="str">
        <f t="shared" si="9"/>
        <v>vis</v>
      </c>
      <c r="E65" s="24">
        <f>VLOOKUP(C65,Active!C$21:E$972,3,FALSE)</f>
        <v>5881.9718077378639</v>
      </c>
      <c r="F65" s="4" t="s">
        <v>57</v>
      </c>
      <c r="G65" s="3" t="str">
        <f t="shared" si="10"/>
        <v>36052.448</v>
      </c>
      <c r="H65" s="9">
        <f t="shared" si="11"/>
        <v>5882</v>
      </c>
      <c r="I65" s="25" t="s">
        <v>213</v>
      </c>
      <c r="J65" s="26" t="s">
        <v>214</v>
      </c>
      <c r="K65" s="25">
        <v>5882</v>
      </c>
      <c r="L65" s="25" t="s">
        <v>215</v>
      </c>
      <c r="M65" s="26" t="s">
        <v>62</v>
      </c>
      <c r="N65" s="26"/>
      <c r="O65" s="27" t="s">
        <v>63</v>
      </c>
      <c r="P65" s="27" t="s">
        <v>64</v>
      </c>
    </row>
    <row r="66" spans="1:16" ht="12.75" customHeight="1" thickBot="1" x14ac:dyDescent="0.25">
      <c r="A66" s="9" t="str">
        <f t="shared" si="6"/>
        <v> MVS 4.33 </v>
      </c>
      <c r="B66" s="4" t="str">
        <f t="shared" si="7"/>
        <v>I</v>
      </c>
      <c r="C66" s="9">
        <f t="shared" si="8"/>
        <v>36459.362000000001</v>
      </c>
      <c r="D66" s="3" t="str">
        <f t="shared" si="9"/>
        <v>vis</v>
      </c>
      <c r="E66" s="24">
        <f>VLOOKUP(C66,Active!C$21:E$972,3,FALSE)</f>
        <v>6165.0226144944354</v>
      </c>
      <c r="F66" s="4" t="s">
        <v>57</v>
      </c>
      <c r="G66" s="3" t="str">
        <f t="shared" si="10"/>
        <v>36459.362</v>
      </c>
      <c r="H66" s="9">
        <f t="shared" si="11"/>
        <v>6165</v>
      </c>
      <c r="I66" s="25" t="s">
        <v>216</v>
      </c>
      <c r="J66" s="26" t="s">
        <v>217</v>
      </c>
      <c r="K66" s="25">
        <v>6165</v>
      </c>
      <c r="L66" s="25" t="s">
        <v>218</v>
      </c>
      <c r="M66" s="26" t="s">
        <v>62</v>
      </c>
      <c r="N66" s="26"/>
      <c r="O66" s="27" t="s">
        <v>63</v>
      </c>
      <c r="P66" s="27" t="s">
        <v>64</v>
      </c>
    </row>
    <row r="67" spans="1:16" ht="12.75" customHeight="1" thickBot="1" x14ac:dyDescent="0.25">
      <c r="A67" s="9" t="str">
        <f t="shared" si="6"/>
        <v> MVS 4.33 </v>
      </c>
      <c r="B67" s="4" t="str">
        <f t="shared" si="7"/>
        <v>II</v>
      </c>
      <c r="C67" s="9">
        <f t="shared" si="8"/>
        <v>36724.534</v>
      </c>
      <c r="D67" s="3" t="str">
        <f t="shared" si="9"/>
        <v>vis</v>
      </c>
      <c r="E67" s="24">
        <f>VLOOKUP(C67,Active!C$21:E$972,3,FALSE)</f>
        <v>6349.4771885057808</v>
      </c>
      <c r="F67" s="4" t="s">
        <v>57</v>
      </c>
      <c r="G67" s="3" t="str">
        <f t="shared" si="10"/>
        <v>36724.534</v>
      </c>
      <c r="H67" s="9">
        <f t="shared" si="11"/>
        <v>6349.5</v>
      </c>
      <c r="I67" s="25" t="s">
        <v>219</v>
      </c>
      <c r="J67" s="26" t="s">
        <v>220</v>
      </c>
      <c r="K67" s="25">
        <v>6349.5</v>
      </c>
      <c r="L67" s="25" t="s">
        <v>221</v>
      </c>
      <c r="M67" s="26" t="s">
        <v>62</v>
      </c>
      <c r="N67" s="26"/>
      <c r="O67" s="27" t="s">
        <v>63</v>
      </c>
      <c r="P67" s="27" t="s">
        <v>64</v>
      </c>
    </row>
    <row r="68" spans="1:16" ht="12.75" customHeight="1" thickBot="1" x14ac:dyDescent="0.25">
      <c r="A68" s="9" t="str">
        <f t="shared" si="6"/>
        <v> MVS 4.33 </v>
      </c>
      <c r="B68" s="4" t="str">
        <f t="shared" si="7"/>
        <v>II</v>
      </c>
      <c r="C68" s="9">
        <f t="shared" si="8"/>
        <v>36763.42</v>
      </c>
      <c r="D68" s="3" t="str">
        <f t="shared" si="9"/>
        <v>vis</v>
      </c>
      <c r="E68" s="24">
        <f>VLOOKUP(C68,Active!C$21:E$972,3,FALSE)</f>
        <v>6376.5264266040904</v>
      </c>
      <c r="F68" s="4" t="s">
        <v>57</v>
      </c>
      <c r="G68" s="3" t="str">
        <f t="shared" si="10"/>
        <v>36763.420</v>
      </c>
      <c r="H68" s="9">
        <f t="shared" si="11"/>
        <v>6376.5</v>
      </c>
      <c r="I68" s="25" t="s">
        <v>222</v>
      </c>
      <c r="J68" s="26" t="s">
        <v>223</v>
      </c>
      <c r="K68" s="25">
        <v>6376.5</v>
      </c>
      <c r="L68" s="25" t="s">
        <v>224</v>
      </c>
      <c r="M68" s="26" t="s">
        <v>62</v>
      </c>
      <c r="N68" s="26"/>
      <c r="O68" s="27" t="s">
        <v>63</v>
      </c>
      <c r="P68" s="27" t="s">
        <v>64</v>
      </c>
    </row>
    <row r="69" spans="1:16" ht="12.75" customHeight="1" thickBot="1" x14ac:dyDescent="0.25">
      <c r="A69" s="9" t="str">
        <f t="shared" si="6"/>
        <v> MVS 4.33 </v>
      </c>
      <c r="B69" s="4" t="str">
        <f t="shared" si="7"/>
        <v>II</v>
      </c>
      <c r="C69" s="9">
        <f t="shared" si="8"/>
        <v>37082.527000000002</v>
      </c>
      <c r="D69" s="3" t="str">
        <f t="shared" si="9"/>
        <v>vis</v>
      </c>
      <c r="E69" s="24">
        <f>VLOOKUP(C69,Active!C$21:E$972,3,FALSE)</f>
        <v>6598.4983759390097</v>
      </c>
      <c r="F69" s="4" t="s">
        <v>57</v>
      </c>
      <c r="G69" s="3" t="str">
        <f t="shared" si="10"/>
        <v>37082.527</v>
      </c>
      <c r="H69" s="9">
        <f t="shared" si="11"/>
        <v>6598.5</v>
      </c>
      <c r="I69" s="25" t="s">
        <v>225</v>
      </c>
      <c r="J69" s="26" t="s">
        <v>226</v>
      </c>
      <c r="K69" s="25">
        <v>6598.5</v>
      </c>
      <c r="L69" s="25" t="s">
        <v>227</v>
      </c>
      <c r="M69" s="26" t="s">
        <v>62</v>
      </c>
      <c r="N69" s="26"/>
      <c r="O69" s="27" t="s">
        <v>63</v>
      </c>
      <c r="P69" s="27" t="s">
        <v>64</v>
      </c>
    </row>
    <row r="70" spans="1:16" ht="12.75" customHeight="1" thickBot="1" x14ac:dyDescent="0.25">
      <c r="A70" s="9" t="str">
        <f t="shared" si="6"/>
        <v> MVS 4.33 </v>
      </c>
      <c r="B70" s="4" t="str">
        <f t="shared" si="7"/>
        <v>I</v>
      </c>
      <c r="C70" s="9">
        <f t="shared" si="8"/>
        <v>37231.402999999998</v>
      </c>
      <c r="D70" s="3" t="str">
        <f t="shared" si="9"/>
        <v>vis</v>
      </c>
      <c r="E70" s="24">
        <f>VLOOKUP(C70,Active!C$21:E$972,3,FALSE)</f>
        <v>6702.0570441261207</v>
      </c>
      <c r="F70" s="4" t="s">
        <v>57</v>
      </c>
      <c r="G70" s="3" t="str">
        <f t="shared" si="10"/>
        <v>37231.403</v>
      </c>
      <c r="H70" s="9">
        <f t="shared" si="11"/>
        <v>6702</v>
      </c>
      <c r="I70" s="25" t="s">
        <v>228</v>
      </c>
      <c r="J70" s="26" t="s">
        <v>229</v>
      </c>
      <c r="K70" s="25">
        <v>6702</v>
      </c>
      <c r="L70" s="25" t="s">
        <v>230</v>
      </c>
      <c r="M70" s="26" t="s">
        <v>62</v>
      </c>
      <c r="N70" s="26"/>
      <c r="O70" s="27" t="s">
        <v>63</v>
      </c>
      <c r="P70" s="27" t="s">
        <v>64</v>
      </c>
    </row>
    <row r="71" spans="1:16" ht="12.75" customHeight="1" thickBot="1" x14ac:dyDescent="0.25">
      <c r="A71" s="9" t="str">
        <f t="shared" si="6"/>
        <v> MVS 4.33 </v>
      </c>
      <c r="B71" s="4" t="str">
        <f t="shared" si="7"/>
        <v>II</v>
      </c>
      <c r="C71" s="9">
        <f t="shared" si="8"/>
        <v>37578.481</v>
      </c>
      <c r="D71" s="3" t="str">
        <f t="shared" si="9"/>
        <v>vis</v>
      </c>
      <c r="E71" s="24">
        <f>VLOOKUP(C71,Active!C$21:E$972,3,FALSE)</f>
        <v>6943.4857192453273</v>
      </c>
      <c r="F71" s="4" t="s">
        <v>57</v>
      </c>
      <c r="G71" s="3" t="str">
        <f t="shared" si="10"/>
        <v>37578.481</v>
      </c>
      <c r="H71" s="9">
        <f t="shared" si="11"/>
        <v>6943.5</v>
      </c>
      <c r="I71" s="25" t="s">
        <v>231</v>
      </c>
      <c r="J71" s="26" t="s">
        <v>232</v>
      </c>
      <c r="K71" s="25">
        <v>6943.5</v>
      </c>
      <c r="L71" s="25" t="s">
        <v>233</v>
      </c>
      <c r="M71" s="26" t="s">
        <v>62</v>
      </c>
      <c r="N71" s="26"/>
      <c r="O71" s="27" t="s">
        <v>63</v>
      </c>
      <c r="P71" s="27" t="s">
        <v>64</v>
      </c>
    </row>
    <row r="72" spans="1:16" ht="12.75" customHeight="1" thickBot="1" x14ac:dyDescent="0.25">
      <c r="A72" s="9" t="str">
        <f t="shared" si="6"/>
        <v> MVS 4.33 </v>
      </c>
      <c r="B72" s="4" t="str">
        <f t="shared" si="7"/>
        <v>I</v>
      </c>
      <c r="C72" s="9">
        <f t="shared" si="8"/>
        <v>37908.427000000003</v>
      </c>
      <c r="D72" s="3" t="str">
        <f t="shared" si="9"/>
        <v>vis</v>
      </c>
      <c r="E72" s="24">
        <f>VLOOKUP(C72,Active!C$21:E$972,3,FALSE)</f>
        <v>7172.9973150274918</v>
      </c>
      <c r="F72" s="4" t="s">
        <v>57</v>
      </c>
      <c r="G72" s="3" t="str">
        <f t="shared" si="10"/>
        <v>37908.427</v>
      </c>
      <c r="H72" s="9">
        <f t="shared" si="11"/>
        <v>7173</v>
      </c>
      <c r="I72" s="25" t="s">
        <v>234</v>
      </c>
      <c r="J72" s="26" t="s">
        <v>235</v>
      </c>
      <c r="K72" s="25">
        <v>7173</v>
      </c>
      <c r="L72" s="25" t="s">
        <v>118</v>
      </c>
      <c r="M72" s="26" t="s">
        <v>62</v>
      </c>
      <c r="N72" s="26"/>
      <c r="O72" s="27" t="s">
        <v>63</v>
      </c>
      <c r="P72" s="27" t="s">
        <v>64</v>
      </c>
    </row>
    <row r="73" spans="1:16" ht="12.75" customHeight="1" thickBot="1" x14ac:dyDescent="0.25">
      <c r="A73" s="9" t="str">
        <f t="shared" si="6"/>
        <v> MVS 4.33 </v>
      </c>
      <c r="B73" s="4" t="str">
        <f t="shared" si="7"/>
        <v>II</v>
      </c>
      <c r="C73" s="9">
        <f t="shared" si="8"/>
        <v>38140.572</v>
      </c>
      <c r="D73" s="3" t="str">
        <f t="shared" si="9"/>
        <v>vis</v>
      </c>
      <c r="E73" s="24">
        <f>VLOOKUP(C73,Active!C$21:E$972,3,FALSE)</f>
        <v>7334.4781919068882</v>
      </c>
      <c r="F73" s="4" t="s">
        <v>57</v>
      </c>
      <c r="G73" s="3" t="str">
        <f t="shared" si="10"/>
        <v>38140.572</v>
      </c>
      <c r="H73" s="9">
        <f t="shared" si="11"/>
        <v>7334.5</v>
      </c>
      <c r="I73" s="25" t="s">
        <v>236</v>
      </c>
      <c r="J73" s="26" t="s">
        <v>237</v>
      </c>
      <c r="K73" s="25">
        <v>7334.5</v>
      </c>
      <c r="L73" s="25" t="s">
        <v>238</v>
      </c>
      <c r="M73" s="26" t="s">
        <v>62</v>
      </c>
      <c r="N73" s="26"/>
      <c r="O73" s="27" t="s">
        <v>63</v>
      </c>
      <c r="P73" s="27" t="s">
        <v>64</v>
      </c>
    </row>
    <row r="74" spans="1:16" ht="12.75" customHeight="1" thickBot="1" x14ac:dyDescent="0.25">
      <c r="A74" s="9" t="str">
        <f t="shared" si="6"/>
        <v> MVS 4.33 </v>
      </c>
      <c r="B74" s="4" t="str">
        <f t="shared" si="7"/>
        <v>I</v>
      </c>
      <c r="C74" s="9">
        <f t="shared" si="8"/>
        <v>38171.527999999998</v>
      </c>
      <c r="D74" s="3" t="str">
        <f t="shared" si="9"/>
        <v>vis</v>
      </c>
      <c r="E74" s="24">
        <f>VLOOKUP(C74,Active!C$21:E$972,3,FALSE)</f>
        <v>7356.0112941691741</v>
      </c>
      <c r="F74" s="4" t="s">
        <v>57</v>
      </c>
      <c r="G74" s="3" t="str">
        <f t="shared" si="10"/>
        <v>38171.528</v>
      </c>
      <c r="H74" s="9">
        <f t="shared" si="11"/>
        <v>7356</v>
      </c>
      <c r="I74" s="25" t="s">
        <v>239</v>
      </c>
      <c r="J74" s="26" t="s">
        <v>240</v>
      </c>
      <c r="K74" s="25">
        <v>7356</v>
      </c>
      <c r="L74" s="25" t="s">
        <v>241</v>
      </c>
      <c r="M74" s="26" t="s">
        <v>62</v>
      </c>
      <c r="N74" s="26"/>
      <c r="O74" s="27" t="s">
        <v>63</v>
      </c>
      <c r="P74" s="27" t="s">
        <v>64</v>
      </c>
    </row>
    <row r="75" spans="1:16" ht="12.75" customHeight="1" thickBot="1" x14ac:dyDescent="0.25">
      <c r="A75" s="9" t="str">
        <f t="shared" ref="A75:A111" si="12">P75</f>
        <v> MVS 4.33 </v>
      </c>
      <c r="B75" s="4" t="str">
        <f t="shared" ref="B75:B111" si="13">IF(H75=INT(H75),"I","II")</f>
        <v>II</v>
      </c>
      <c r="C75" s="9">
        <f t="shared" ref="C75:C111" si="14">1*G75</f>
        <v>38225.423000000003</v>
      </c>
      <c r="D75" s="3" t="str">
        <f t="shared" ref="D75:D111" si="15">VLOOKUP(F75,I$1:J$5,2,FALSE)</f>
        <v>vis</v>
      </c>
      <c r="E75" s="24">
        <f>VLOOKUP(C75,Active!C$21:E$972,3,FALSE)</f>
        <v>7393.5008453523396</v>
      </c>
      <c r="F75" s="4" t="s">
        <v>57</v>
      </c>
      <c r="G75" s="3" t="str">
        <f t="shared" ref="G75:G111" si="16">MID(I75,3,LEN(I75)-3)</f>
        <v>38225.423</v>
      </c>
      <c r="H75" s="9">
        <f t="shared" ref="H75:H111" si="17">1*K75</f>
        <v>7393.5</v>
      </c>
      <c r="I75" s="25" t="s">
        <v>242</v>
      </c>
      <c r="J75" s="26" t="s">
        <v>243</v>
      </c>
      <c r="K75" s="25">
        <v>7393.5</v>
      </c>
      <c r="L75" s="25" t="s">
        <v>244</v>
      </c>
      <c r="M75" s="26" t="s">
        <v>62</v>
      </c>
      <c r="N75" s="26"/>
      <c r="O75" s="27" t="s">
        <v>63</v>
      </c>
      <c r="P75" s="27" t="s">
        <v>64</v>
      </c>
    </row>
    <row r="76" spans="1:16" ht="12.75" customHeight="1" thickBot="1" x14ac:dyDescent="0.25">
      <c r="A76" s="9" t="str">
        <f t="shared" si="12"/>
        <v> MVS 4.33 </v>
      </c>
      <c r="B76" s="4" t="str">
        <f t="shared" si="13"/>
        <v>II</v>
      </c>
      <c r="C76" s="9">
        <f t="shared" si="14"/>
        <v>38225.455999999998</v>
      </c>
      <c r="D76" s="3" t="str">
        <f t="shared" si="15"/>
        <v>vis</v>
      </c>
      <c r="E76" s="24">
        <f>VLOOKUP(C76,Active!C$21:E$972,3,FALSE)</f>
        <v>7393.5238002681735</v>
      </c>
      <c r="F76" s="4" t="s">
        <v>57</v>
      </c>
      <c r="G76" s="3" t="str">
        <f t="shared" si="16"/>
        <v>38225.456</v>
      </c>
      <c r="H76" s="9">
        <f t="shared" si="17"/>
        <v>7393.5</v>
      </c>
      <c r="I76" s="25" t="s">
        <v>245</v>
      </c>
      <c r="J76" s="26" t="s">
        <v>246</v>
      </c>
      <c r="K76" s="25">
        <v>7393.5</v>
      </c>
      <c r="L76" s="25" t="s">
        <v>247</v>
      </c>
      <c r="M76" s="26" t="s">
        <v>62</v>
      </c>
      <c r="N76" s="26"/>
      <c r="O76" s="27" t="s">
        <v>63</v>
      </c>
      <c r="P76" s="27" t="s">
        <v>64</v>
      </c>
    </row>
    <row r="77" spans="1:16" ht="12.75" customHeight="1" thickBot="1" x14ac:dyDescent="0.25">
      <c r="A77" s="9" t="str">
        <f t="shared" si="12"/>
        <v> MVS 4.33 </v>
      </c>
      <c r="B77" s="4" t="str">
        <f t="shared" si="13"/>
        <v>II</v>
      </c>
      <c r="C77" s="9">
        <f t="shared" si="14"/>
        <v>38235.49</v>
      </c>
      <c r="D77" s="3" t="str">
        <f t="shared" si="15"/>
        <v>vis</v>
      </c>
      <c r="E77" s="24">
        <f>VLOOKUP(C77,Active!C$21:E$972,3,FALSE)</f>
        <v>7400.5034858896943</v>
      </c>
      <c r="F77" s="4" t="s">
        <v>57</v>
      </c>
      <c r="G77" s="3" t="str">
        <f t="shared" si="16"/>
        <v>38235.490</v>
      </c>
      <c r="H77" s="9">
        <f t="shared" si="17"/>
        <v>7400.5</v>
      </c>
      <c r="I77" s="25" t="s">
        <v>248</v>
      </c>
      <c r="J77" s="26" t="s">
        <v>249</v>
      </c>
      <c r="K77" s="25">
        <v>7400.5</v>
      </c>
      <c r="L77" s="25" t="s">
        <v>123</v>
      </c>
      <c r="M77" s="26" t="s">
        <v>62</v>
      </c>
      <c r="N77" s="26"/>
      <c r="O77" s="27" t="s">
        <v>63</v>
      </c>
      <c r="P77" s="27" t="s">
        <v>64</v>
      </c>
    </row>
    <row r="78" spans="1:16" ht="12.75" customHeight="1" thickBot="1" x14ac:dyDescent="0.25">
      <c r="A78" s="9" t="str">
        <f t="shared" si="12"/>
        <v> MVS 4.33 </v>
      </c>
      <c r="B78" s="4" t="str">
        <f t="shared" si="13"/>
        <v>II</v>
      </c>
      <c r="C78" s="9">
        <f t="shared" si="14"/>
        <v>38235.504000000001</v>
      </c>
      <c r="D78" s="3" t="str">
        <f t="shared" si="15"/>
        <v>pg</v>
      </c>
      <c r="E78" s="24">
        <f>VLOOKUP(C78,Active!C$21:E$972,3,FALSE)</f>
        <v>7400.5132243388389</v>
      </c>
      <c r="F78" s="4" t="str">
        <f>LEFT(M78,1)</f>
        <v>P</v>
      </c>
      <c r="G78" s="3" t="str">
        <f t="shared" si="16"/>
        <v>38235.504</v>
      </c>
      <c r="H78" s="9">
        <f t="shared" si="17"/>
        <v>7400.5</v>
      </c>
      <c r="I78" s="25" t="s">
        <v>250</v>
      </c>
      <c r="J78" s="26" t="s">
        <v>251</v>
      </c>
      <c r="K78" s="25">
        <v>7400.5</v>
      </c>
      <c r="L78" s="25" t="s">
        <v>252</v>
      </c>
      <c r="M78" s="26" t="s">
        <v>62</v>
      </c>
      <c r="N78" s="26"/>
      <c r="O78" s="27" t="s">
        <v>63</v>
      </c>
      <c r="P78" s="27" t="s">
        <v>64</v>
      </c>
    </row>
    <row r="79" spans="1:16" ht="12.75" customHeight="1" thickBot="1" x14ac:dyDescent="0.25">
      <c r="A79" s="9" t="str">
        <f t="shared" si="12"/>
        <v> MVS 4.33 </v>
      </c>
      <c r="B79" s="4" t="str">
        <f t="shared" si="13"/>
        <v>I</v>
      </c>
      <c r="C79" s="9">
        <f t="shared" si="14"/>
        <v>38240.457999999999</v>
      </c>
      <c r="D79" s="3" t="str">
        <f t="shared" si="15"/>
        <v>pg</v>
      </c>
      <c r="E79" s="24">
        <f>VLOOKUP(C79,Active!C$21:E$972,3,FALSE)</f>
        <v>7403.959244128454</v>
      </c>
      <c r="F79" s="4" t="str">
        <f>LEFT(M79,1)</f>
        <v>P</v>
      </c>
      <c r="G79" s="3" t="str">
        <f t="shared" si="16"/>
        <v>38240.458</v>
      </c>
      <c r="H79" s="9">
        <f t="shared" si="17"/>
        <v>7404</v>
      </c>
      <c r="I79" s="25" t="s">
        <v>253</v>
      </c>
      <c r="J79" s="26" t="s">
        <v>254</v>
      </c>
      <c r="K79" s="25">
        <v>7404</v>
      </c>
      <c r="L79" s="25" t="s">
        <v>255</v>
      </c>
      <c r="M79" s="26" t="s">
        <v>62</v>
      </c>
      <c r="N79" s="26"/>
      <c r="O79" s="27" t="s">
        <v>63</v>
      </c>
      <c r="P79" s="27" t="s">
        <v>64</v>
      </c>
    </row>
    <row r="80" spans="1:16" ht="12.75" customHeight="1" thickBot="1" x14ac:dyDescent="0.25">
      <c r="A80" s="9" t="str">
        <f t="shared" si="12"/>
        <v> MVS 4.33 </v>
      </c>
      <c r="B80" s="4" t="str">
        <f t="shared" si="13"/>
        <v>I</v>
      </c>
      <c r="C80" s="9">
        <f t="shared" si="14"/>
        <v>38240.5</v>
      </c>
      <c r="D80" s="3" t="str">
        <f t="shared" si="15"/>
        <v>pg</v>
      </c>
      <c r="E80" s="24">
        <f>VLOOKUP(C80,Active!C$21:E$972,3,FALSE)</f>
        <v>7403.9884594758842</v>
      </c>
      <c r="F80" s="4" t="str">
        <f>LEFT(M80,1)</f>
        <v>P</v>
      </c>
      <c r="G80" s="3" t="str">
        <f t="shared" si="16"/>
        <v>38240.500</v>
      </c>
      <c r="H80" s="9">
        <f t="shared" si="17"/>
        <v>7404</v>
      </c>
      <c r="I80" s="25" t="s">
        <v>256</v>
      </c>
      <c r="J80" s="26" t="s">
        <v>257</v>
      </c>
      <c r="K80" s="25">
        <v>7404</v>
      </c>
      <c r="L80" s="25" t="s">
        <v>85</v>
      </c>
      <c r="M80" s="26" t="s">
        <v>62</v>
      </c>
      <c r="N80" s="26"/>
      <c r="O80" s="27" t="s">
        <v>63</v>
      </c>
      <c r="P80" s="27" t="s">
        <v>64</v>
      </c>
    </row>
    <row r="81" spans="1:16" ht="12.75" customHeight="1" thickBot="1" x14ac:dyDescent="0.25">
      <c r="A81" s="9" t="str">
        <f t="shared" si="12"/>
        <v> MVS 4.33 </v>
      </c>
      <c r="B81" s="4" t="str">
        <f t="shared" si="13"/>
        <v>I</v>
      </c>
      <c r="C81" s="9">
        <f t="shared" si="14"/>
        <v>38240.542000000001</v>
      </c>
      <c r="D81" s="3" t="str">
        <f t="shared" si="15"/>
        <v>pg</v>
      </c>
      <c r="E81" s="24">
        <f>VLOOKUP(C81,Active!C$21:E$972,3,FALSE)</f>
        <v>7404.0176748233143</v>
      </c>
      <c r="F81" s="4" t="str">
        <f>LEFT(M81,1)</f>
        <v>P</v>
      </c>
      <c r="G81" s="3" t="str">
        <f t="shared" si="16"/>
        <v>38240.542</v>
      </c>
      <c r="H81" s="9">
        <f t="shared" si="17"/>
        <v>7404</v>
      </c>
      <c r="I81" s="25" t="s">
        <v>258</v>
      </c>
      <c r="J81" s="26" t="s">
        <v>259</v>
      </c>
      <c r="K81" s="25">
        <v>7404</v>
      </c>
      <c r="L81" s="25" t="s">
        <v>260</v>
      </c>
      <c r="M81" s="26" t="s">
        <v>62</v>
      </c>
      <c r="N81" s="26"/>
      <c r="O81" s="27" t="s">
        <v>63</v>
      </c>
      <c r="P81" s="27" t="s">
        <v>64</v>
      </c>
    </row>
    <row r="82" spans="1:16" ht="12.75" customHeight="1" thickBot="1" x14ac:dyDescent="0.25">
      <c r="A82" s="9" t="str">
        <f t="shared" si="12"/>
        <v> MVS 4.33 </v>
      </c>
      <c r="B82" s="4" t="str">
        <f t="shared" si="13"/>
        <v>II</v>
      </c>
      <c r="C82" s="9">
        <f t="shared" si="14"/>
        <v>38284.364000000001</v>
      </c>
      <c r="D82" s="3" t="str">
        <f t="shared" si="15"/>
        <v>pg</v>
      </c>
      <c r="E82" s="24">
        <f>VLOOKUP(C82,Active!C$21:E$972,3,FALSE)</f>
        <v>7434.5004118480574</v>
      </c>
      <c r="F82" s="4" t="str">
        <f>LEFT(M82,1)</f>
        <v>P</v>
      </c>
      <c r="G82" s="3" t="str">
        <f t="shared" si="16"/>
        <v>38284.364</v>
      </c>
      <c r="H82" s="9">
        <f t="shared" si="17"/>
        <v>7434.5</v>
      </c>
      <c r="I82" s="25" t="s">
        <v>261</v>
      </c>
      <c r="J82" s="26" t="s">
        <v>262</v>
      </c>
      <c r="K82" s="25">
        <v>7434.5</v>
      </c>
      <c r="L82" s="25" t="s">
        <v>244</v>
      </c>
      <c r="M82" s="26" t="s">
        <v>62</v>
      </c>
      <c r="N82" s="26"/>
      <c r="O82" s="27" t="s">
        <v>63</v>
      </c>
      <c r="P82" s="27" t="s">
        <v>64</v>
      </c>
    </row>
    <row r="83" spans="1:16" ht="12.75" customHeight="1" thickBot="1" x14ac:dyDescent="0.25">
      <c r="A83" s="9" t="str">
        <f t="shared" si="12"/>
        <v> MVS 4.33 </v>
      </c>
      <c r="B83" s="4" t="str">
        <f t="shared" si="13"/>
        <v>I</v>
      </c>
      <c r="C83" s="9">
        <f t="shared" si="14"/>
        <v>38289.391000000003</v>
      </c>
      <c r="D83" s="3" t="str">
        <f t="shared" si="15"/>
        <v>vis</v>
      </c>
      <c r="E83" s="24">
        <f>VLOOKUP(C83,Active!C$21:E$972,3,FALSE)</f>
        <v>7437.9972106939213</v>
      </c>
      <c r="F83" s="4" t="s">
        <v>57</v>
      </c>
      <c r="G83" s="3" t="str">
        <f t="shared" si="16"/>
        <v>38289.391</v>
      </c>
      <c r="H83" s="9">
        <f t="shared" si="17"/>
        <v>7438</v>
      </c>
      <c r="I83" s="25" t="s">
        <v>263</v>
      </c>
      <c r="J83" s="26" t="s">
        <v>264</v>
      </c>
      <c r="K83" s="25">
        <v>7438</v>
      </c>
      <c r="L83" s="25" t="s">
        <v>118</v>
      </c>
      <c r="M83" s="26" t="s">
        <v>62</v>
      </c>
      <c r="N83" s="26"/>
      <c r="O83" s="27" t="s">
        <v>63</v>
      </c>
      <c r="P83" s="27" t="s">
        <v>64</v>
      </c>
    </row>
    <row r="84" spans="1:16" ht="12.75" customHeight="1" thickBot="1" x14ac:dyDescent="0.25">
      <c r="A84" s="9" t="str">
        <f t="shared" si="12"/>
        <v> MVS 4.33 </v>
      </c>
      <c r="B84" s="4" t="str">
        <f t="shared" si="13"/>
        <v>II</v>
      </c>
      <c r="C84" s="9">
        <f t="shared" si="14"/>
        <v>38521.546999999999</v>
      </c>
      <c r="D84" s="3" t="str">
        <f t="shared" si="15"/>
        <v>vis</v>
      </c>
      <c r="E84" s="24">
        <f>VLOOKUP(C84,Active!C$21:E$972,3,FALSE)</f>
        <v>7599.4857392119293</v>
      </c>
      <c r="F84" s="4" t="s">
        <v>57</v>
      </c>
      <c r="G84" s="3" t="str">
        <f t="shared" si="16"/>
        <v>38521.547</v>
      </c>
      <c r="H84" s="9">
        <f t="shared" si="17"/>
        <v>7599.5</v>
      </c>
      <c r="I84" s="25" t="s">
        <v>265</v>
      </c>
      <c r="J84" s="26" t="s">
        <v>266</v>
      </c>
      <c r="K84" s="25">
        <v>7599.5</v>
      </c>
      <c r="L84" s="25" t="s">
        <v>267</v>
      </c>
      <c r="M84" s="26" t="s">
        <v>62</v>
      </c>
      <c r="N84" s="26"/>
      <c r="O84" s="27" t="s">
        <v>63</v>
      </c>
      <c r="P84" s="27" t="s">
        <v>64</v>
      </c>
    </row>
    <row r="85" spans="1:16" ht="12.75" customHeight="1" thickBot="1" x14ac:dyDescent="0.25">
      <c r="A85" s="9" t="str">
        <f t="shared" si="12"/>
        <v> MVS 4.33 </v>
      </c>
      <c r="B85" s="4" t="str">
        <f t="shared" si="13"/>
        <v>II</v>
      </c>
      <c r="C85" s="9">
        <f t="shared" si="14"/>
        <v>38652.410000000003</v>
      </c>
      <c r="D85" s="3" t="str">
        <f t="shared" si="15"/>
        <v>vis</v>
      </c>
      <c r="E85" s="24">
        <f>VLOOKUP(C85,Active!C$21:E$972,3,FALSE)</f>
        <v>7690.514501369501</v>
      </c>
      <c r="F85" s="4" t="s">
        <v>57</v>
      </c>
      <c r="G85" s="3" t="str">
        <f t="shared" si="16"/>
        <v>38652.410</v>
      </c>
      <c r="H85" s="9">
        <f t="shared" si="17"/>
        <v>7690.5</v>
      </c>
      <c r="I85" s="25" t="s">
        <v>268</v>
      </c>
      <c r="J85" s="26" t="s">
        <v>269</v>
      </c>
      <c r="K85" s="25">
        <v>7690.5</v>
      </c>
      <c r="L85" s="25" t="s">
        <v>270</v>
      </c>
      <c r="M85" s="26" t="s">
        <v>62</v>
      </c>
      <c r="N85" s="26"/>
      <c r="O85" s="27" t="s">
        <v>63</v>
      </c>
      <c r="P85" s="27" t="s">
        <v>64</v>
      </c>
    </row>
    <row r="86" spans="1:16" ht="12.75" customHeight="1" thickBot="1" x14ac:dyDescent="0.25">
      <c r="A86" s="9" t="str">
        <f t="shared" si="12"/>
        <v> MVS 4.33 </v>
      </c>
      <c r="B86" s="4" t="str">
        <f t="shared" si="13"/>
        <v>I</v>
      </c>
      <c r="C86" s="9">
        <f t="shared" si="14"/>
        <v>38670.360999999997</v>
      </c>
      <c r="D86" s="3" t="str">
        <f t="shared" si="15"/>
        <v>vis</v>
      </c>
      <c r="E86" s="24">
        <f>VLOOKUP(C86,Active!C$21:E$972,3,FALSE)</f>
        <v>7703.0012799814076</v>
      </c>
      <c r="F86" s="4" t="s">
        <v>57</v>
      </c>
      <c r="G86" s="3" t="str">
        <f t="shared" si="16"/>
        <v>38670.361</v>
      </c>
      <c r="H86" s="9">
        <f t="shared" si="17"/>
        <v>7703</v>
      </c>
      <c r="I86" s="25" t="s">
        <v>271</v>
      </c>
      <c r="J86" s="26" t="s">
        <v>272</v>
      </c>
      <c r="K86" s="25">
        <v>7703</v>
      </c>
      <c r="L86" s="25" t="s">
        <v>113</v>
      </c>
      <c r="M86" s="26" t="s">
        <v>62</v>
      </c>
      <c r="N86" s="26"/>
      <c r="O86" s="27" t="s">
        <v>63</v>
      </c>
      <c r="P86" s="27" t="s">
        <v>64</v>
      </c>
    </row>
    <row r="87" spans="1:16" ht="12.75" customHeight="1" thickBot="1" x14ac:dyDescent="0.25">
      <c r="A87" s="9" t="str">
        <f t="shared" si="12"/>
        <v> MVS 4.33 </v>
      </c>
      <c r="B87" s="4" t="str">
        <f t="shared" si="13"/>
        <v>II</v>
      </c>
      <c r="C87" s="9">
        <f t="shared" si="14"/>
        <v>38675.334999999999</v>
      </c>
      <c r="D87" s="3" t="str">
        <f t="shared" si="15"/>
        <v>vis</v>
      </c>
      <c r="E87" s="24">
        <f>VLOOKUP(C87,Active!C$21:E$972,3,FALSE)</f>
        <v>7706.4612118412306</v>
      </c>
      <c r="F87" s="4" t="s">
        <v>57</v>
      </c>
      <c r="G87" s="3" t="str">
        <f t="shared" si="16"/>
        <v>38675.335</v>
      </c>
      <c r="H87" s="9">
        <f t="shared" si="17"/>
        <v>7706.5</v>
      </c>
      <c r="I87" s="25" t="s">
        <v>273</v>
      </c>
      <c r="J87" s="26" t="s">
        <v>274</v>
      </c>
      <c r="K87" s="25">
        <v>7706.5</v>
      </c>
      <c r="L87" s="25" t="s">
        <v>275</v>
      </c>
      <c r="M87" s="26" t="s">
        <v>62</v>
      </c>
      <c r="N87" s="26"/>
      <c r="O87" s="27" t="s">
        <v>63</v>
      </c>
      <c r="P87" s="27" t="s">
        <v>64</v>
      </c>
    </row>
    <row r="88" spans="1:16" ht="12.75" customHeight="1" thickBot="1" x14ac:dyDescent="0.25">
      <c r="A88" s="9" t="str">
        <f t="shared" si="12"/>
        <v> MVS 4.33 </v>
      </c>
      <c r="B88" s="4" t="str">
        <f t="shared" si="13"/>
        <v>II</v>
      </c>
      <c r="C88" s="9">
        <f t="shared" si="14"/>
        <v>38817.669000000002</v>
      </c>
      <c r="D88" s="3" t="str">
        <f t="shared" si="15"/>
        <v>vis</v>
      </c>
      <c r="E88" s="24">
        <f>VLOOKUP(C88,Active!C$21:E$972,3,FALSE)</f>
        <v>7805.4692418645036</v>
      </c>
      <c r="F88" s="4" t="s">
        <v>57</v>
      </c>
      <c r="G88" s="3" t="str">
        <f t="shared" si="16"/>
        <v>38817.669</v>
      </c>
      <c r="H88" s="9">
        <f t="shared" si="17"/>
        <v>7805.5</v>
      </c>
      <c r="I88" s="25" t="s">
        <v>276</v>
      </c>
      <c r="J88" s="26" t="s">
        <v>277</v>
      </c>
      <c r="K88" s="25">
        <v>7805.5</v>
      </c>
      <c r="L88" s="25" t="s">
        <v>278</v>
      </c>
      <c r="M88" s="26" t="s">
        <v>62</v>
      </c>
      <c r="N88" s="26"/>
      <c r="O88" s="27" t="s">
        <v>63</v>
      </c>
      <c r="P88" s="27" t="s">
        <v>64</v>
      </c>
    </row>
    <row r="89" spans="1:16" ht="12.75" customHeight="1" thickBot="1" x14ac:dyDescent="0.25">
      <c r="A89" s="9" t="str">
        <f t="shared" si="12"/>
        <v> MVS 4.33 </v>
      </c>
      <c r="B89" s="4" t="str">
        <f t="shared" si="13"/>
        <v>II</v>
      </c>
      <c r="C89" s="9">
        <f t="shared" si="14"/>
        <v>38902.517</v>
      </c>
      <c r="D89" s="3" t="str">
        <f t="shared" si="15"/>
        <v>vis</v>
      </c>
      <c r="E89" s="24">
        <f>VLOOKUP(C89,Active!C$21:E$972,3,FALSE)</f>
        <v>7864.4898084994211</v>
      </c>
      <c r="F89" s="4" t="s">
        <v>57</v>
      </c>
      <c r="G89" s="3" t="str">
        <f t="shared" si="16"/>
        <v>38902.517</v>
      </c>
      <c r="H89" s="9">
        <f t="shared" si="17"/>
        <v>7864.5</v>
      </c>
      <c r="I89" s="25" t="s">
        <v>279</v>
      </c>
      <c r="J89" s="26" t="s">
        <v>280</v>
      </c>
      <c r="K89" s="25">
        <v>7864.5</v>
      </c>
      <c r="L89" s="25" t="s">
        <v>135</v>
      </c>
      <c r="M89" s="26" t="s">
        <v>62</v>
      </c>
      <c r="N89" s="26"/>
      <c r="O89" s="27" t="s">
        <v>63</v>
      </c>
      <c r="P89" s="27" t="s">
        <v>64</v>
      </c>
    </row>
    <row r="90" spans="1:16" ht="12.75" customHeight="1" thickBot="1" x14ac:dyDescent="0.25">
      <c r="A90" s="9" t="str">
        <f t="shared" si="12"/>
        <v> MVS 4.33 </v>
      </c>
      <c r="B90" s="4" t="str">
        <f t="shared" si="13"/>
        <v>I</v>
      </c>
      <c r="C90" s="9">
        <f t="shared" si="14"/>
        <v>38992.417999999998</v>
      </c>
      <c r="D90" s="3" t="str">
        <f t="shared" si="15"/>
        <v>vis</v>
      </c>
      <c r="E90" s="24">
        <f>VLOOKUP(C90,Active!C$21:E$972,3,FALSE)</f>
        <v>7927.0252596714663</v>
      </c>
      <c r="F90" s="4" t="s">
        <v>57</v>
      </c>
      <c r="G90" s="3" t="str">
        <f t="shared" si="16"/>
        <v>38992.418</v>
      </c>
      <c r="H90" s="9">
        <f t="shared" si="17"/>
        <v>7927</v>
      </c>
      <c r="I90" s="25" t="s">
        <v>281</v>
      </c>
      <c r="J90" s="26" t="s">
        <v>282</v>
      </c>
      <c r="K90" s="25">
        <v>7927</v>
      </c>
      <c r="L90" s="25" t="s">
        <v>283</v>
      </c>
      <c r="M90" s="26" t="s">
        <v>62</v>
      </c>
      <c r="N90" s="26"/>
      <c r="O90" s="27" t="s">
        <v>63</v>
      </c>
      <c r="P90" s="27" t="s">
        <v>64</v>
      </c>
    </row>
    <row r="91" spans="1:16" ht="12.75" customHeight="1" thickBot="1" x14ac:dyDescent="0.25">
      <c r="A91" s="9" t="str">
        <f t="shared" si="12"/>
        <v> MVS 4.33 </v>
      </c>
      <c r="B91" s="4" t="str">
        <f t="shared" si="13"/>
        <v>II</v>
      </c>
      <c r="C91" s="9">
        <f t="shared" si="14"/>
        <v>39007.453000000001</v>
      </c>
      <c r="D91" s="3" t="str">
        <f t="shared" si="15"/>
        <v>vis</v>
      </c>
      <c r="E91" s="24">
        <f>VLOOKUP(C91,Active!C$21:E$972,3,FALSE)</f>
        <v>7937.4836584475861</v>
      </c>
      <c r="F91" s="4" t="s">
        <v>57</v>
      </c>
      <c r="G91" s="3" t="str">
        <f t="shared" si="16"/>
        <v>39007.453</v>
      </c>
      <c r="H91" s="9">
        <f t="shared" si="17"/>
        <v>7937.5</v>
      </c>
      <c r="I91" s="25" t="s">
        <v>284</v>
      </c>
      <c r="J91" s="26" t="s">
        <v>285</v>
      </c>
      <c r="K91" s="25">
        <v>7937.5</v>
      </c>
      <c r="L91" s="25" t="s">
        <v>286</v>
      </c>
      <c r="M91" s="26" t="s">
        <v>62</v>
      </c>
      <c r="N91" s="26"/>
      <c r="O91" s="27" t="s">
        <v>63</v>
      </c>
      <c r="P91" s="27" t="s">
        <v>64</v>
      </c>
    </row>
    <row r="92" spans="1:16" ht="12.75" customHeight="1" thickBot="1" x14ac:dyDescent="0.25">
      <c r="A92" s="9" t="str">
        <f t="shared" si="12"/>
        <v> MVS 4.33 </v>
      </c>
      <c r="B92" s="4" t="str">
        <f t="shared" si="13"/>
        <v>I</v>
      </c>
      <c r="C92" s="9">
        <f t="shared" si="14"/>
        <v>39028.328999999998</v>
      </c>
      <c r="D92" s="3" t="str">
        <f t="shared" si="15"/>
        <v>vis</v>
      </c>
      <c r="E92" s="24">
        <f>VLOOKUP(C92,Active!C$21:E$972,3,FALSE)</f>
        <v>7952.0050773268804</v>
      </c>
      <c r="F92" s="4" t="s">
        <v>57</v>
      </c>
      <c r="G92" s="3" t="str">
        <f t="shared" si="16"/>
        <v>39028.329</v>
      </c>
      <c r="H92" s="9">
        <f t="shared" si="17"/>
        <v>7952</v>
      </c>
      <c r="I92" s="25" t="s">
        <v>287</v>
      </c>
      <c r="J92" s="26" t="s">
        <v>288</v>
      </c>
      <c r="K92" s="25">
        <v>7952</v>
      </c>
      <c r="L92" s="25" t="s">
        <v>82</v>
      </c>
      <c r="M92" s="26" t="s">
        <v>62</v>
      </c>
      <c r="N92" s="26"/>
      <c r="O92" s="27" t="s">
        <v>63</v>
      </c>
      <c r="P92" s="27" t="s">
        <v>64</v>
      </c>
    </row>
    <row r="93" spans="1:16" ht="12.75" customHeight="1" thickBot="1" x14ac:dyDescent="0.25">
      <c r="A93" s="9" t="str">
        <f t="shared" si="12"/>
        <v> MVS 4.33 </v>
      </c>
      <c r="B93" s="4" t="str">
        <f t="shared" si="13"/>
        <v>I</v>
      </c>
      <c r="C93" s="9">
        <f t="shared" si="14"/>
        <v>39051.303999999996</v>
      </c>
      <c r="D93" s="3" t="str">
        <f t="shared" si="15"/>
        <v>vis</v>
      </c>
      <c r="E93" s="24">
        <f>VLOOKUP(C93,Active!C$21:E$972,3,FALSE)</f>
        <v>7967.9865679741224</v>
      </c>
      <c r="F93" s="4" t="s">
        <v>57</v>
      </c>
      <c r="G93" s="3" t="str">
        <f t="shared" si="16"/>
        <v>39051.304</v>
      </c>
      <c r="H93" s="9">
        <f t="shared" si="17"/>
        <v>7968</v>
      </c>
      <c r="I93" s="25" t="s">
        <v>289</v>
      </c>
      <c r="J93" s="26" t="s">
        <v>290</v>
      </c>
      <c r="K93" s="25">
        <v>7968</v>
      </c>
      <c r="L93" s="25" t="s">
        <v>107</v>
      </c>
      <c r="M93" s="26" t="s">
        <v>62</v>
      </c>
      <c r="N93" s="26"/>
      <c r="O93" s="27" t="s">
        <v>63</v>
      </c>
      <c r="P93" s="27" t="s">
        <v>64</v>
      </c>
    </row>
    <row r="94" spans="1:16" ht="12.75" customHeight="1" thickBot="1" x14ac:dyDescent="0.25">
      <c r="A94" s="9" t="str">
        <f t="shared" si="12"/>
        <v> MVS 4.33 </v>
      </c>
      <c r="B94" s="4" t="str">
        <f t="shared" si="13"/>
        <v>II</v>
      </c>
      <c r="C94" s="9">
        <f t="shared" si="14"/>
        <v>39056.309000000001</v>
      </c>
      <c r="D94" s="3" t="str">
        <f t="shared" si="15"/>
        <v>vis</v>
      </c>
      <c r="E94" s="24">
        <f>VLOOKUP(C94,Active!C$21:E$972,3,FALSE)</f>
        <v>7971.468063542763</v>
      </c>
      <c r="F94" s="4" t="s">
        <v>57</v>
      </c>
      <c r="G94" s="3" t="str">
        <f t="shared" si="16"/>
        <v>39056.309</v>
      </c>
      <c r="H94" s="9">
        <f t="shared" si="17"/>
        <v>7971.5</v>
      </c>
      <c r="I94" s="25" t="s">
        <v>291</v>
      </c>
      <c r="J94" s="26" t="s">
        <v>292</v>
      </c>
      <c r="K94" s="25">
        <v>7971.5</v>
      </c>
      <c r="L94" s="25" t="s">
        <v>293</v>
      </c>
      <c r="M94" s="26" t="s">
        <v>62</v>
      </c>
      <c r="N94" s="26"/>
      <c r="O94" s="27" t="s">
        <v>63</v>
      </c>
      <c r="P94" s="27" t="s">
        <v>64</v>
      </c>
    </row>
    <row r="95" spans="1:16" ht="12.75" customHeight="1" thickBot="1" x14ac:dyDescent="0.25">
      <c r="A95" s="9" t="str">
        <f t="shared" si="12"/>
        <v> MVS 4.33 </v>
      </c>
      <c r="B95" s="4" t="str">
        <f t="shared" si="13"/>
        <v>II</v>
      </c>
      <c r="C95" s="9">
        <f t="shared" si="14"/>
        <v>39056.339</v>
      </c>
      <c r="D95" s="3" t="str">
        <f t="shared" si="15"/>
        <v>vis</v>
      </c>
      <c r="E95" s="24">
        <f>VLOOKUP(C95,Active!C$21:E$972,3,FALSE)</f>
        <v>7971.4889316480694</v>
      </c>
      <c r="F95" s="4" t="s">
        <v>57</v>
      </c>
      <c r="G95" s="3" t="str">
        <f t="shared" si="16"/>
        <v>39056.339</v>
      </c>
      <c r="H95" s="9">
        <f t="shared" si="17"/>
        <v>7971.5</v>
      </c>
      <c r="I95" s="25" t="s">
        <v>294</v>
      </c>
      <c r="J95" s="26" t="s">
        <v>295</v>
      </c>
      <c r="K95" s="25">
        <v>7971.5</v>
      </c>
      <c r="L95" s="25" t="s">
        <v>132</v>
      </c>
      <c r="M95" s="26" t="s">
        <v>62</v>
      </c>
      <c r="N95" s="26"/>
      <c r="O95" s="27" t="s">
        <v>63</v>
      </c>
      <c r="P95" s="27" t="s">
        <v>64</v>
      </c>
    </row>
    <row r="96" spans="1:16" ht="12.75" customHeight="1" thickBot="1" x14ac:dyDescent="0.25">
      <c r="A96" s="9" t="str">
        <f t="shared" si="12"/>
        <v> VSSC 60.23 </v>
      </c>
      <c r="B96" s="4" t="str">
        <f t="shared" si="13"/>
        <v>II</v>
      </c>
      <c r="C96" s="9">
        <f t="shared" si="14"/>
        <v>45170.455000000002</v>
      </c>
      <c r="D96" s="3" t="str">
        <f t="shared" si="15"/>
        <v>vis</v>
      </c>
      <c r="E96" s="24">
        <f>VLOOKUP(C96,Active!C$21:E$972,3,FALSE)</f>
        <v>12224.489483123925</v>
      </c>
      <c r="F96" s="4" t="s">
        <v>57</v>
      </c>
      <c r="G96" s="3" t="str">
        <f t="shared" si="16"/>
        <v>45170.455</v>
      </c>
      <c r="H96" s="9">
        <f t="shared" si="17"/>
        <v>12224.5</v>
      </c>
      <c r="I96" s="25" t="s">
        <v>296</v>
      </c>
      <c r="J96" s="26" t="s">
        <v>297</v>
      </c>
      <c r="K96" s="25">
        <v>12224.5</v>
      </c>
      <c r="L96" s="25" t="s">
        <v>151</v>
      </c>
      <c r="M96" s="26" t="s">
        <v>298</v>
      </c>
      <c r="N96" s="26"/>
      <c r="O96" s="27" t="s">
        <v>299</v>
      </c>
      <c r="P96" s="27" t="s">
        <v>300</v>
      </c>
    </row>
    <row r="97" spans="1:16" ht="12.75" customHeight="1" thickBot="1" x14ac:dyDescent="0.25">
      <c r="A97" s="9" t="str">
        <f t="shared" si="12"/>
        <v> VSSC 60.23 </v>
      </c>
      <c r="B97" s="4" t="str">
        <f t="shared" si="13"/>
        <v>I</v>
      </c>
      <c r="C97" s="9">
        <f t="shared" si="14"/>
        <v>45175.517999999996</v>
      </c>
      <c r="D97" s="3" t="str">
        <f t="shared" si="15"/>
        <v>vis</v>
      </c>
      <c r="E97" s="24">
        <f>VLOOKUP(C97,Active!C$21:E$972,3,FALSE)</f>
        <v>12228.011323696152</v>
      </c>
      <c r="F97" s="4" t="s">
        <v>57</v>
      </c>
      <c r="G97" s="3" t="str">
        <f t="shared" si="16"/>
        <v>45175.518</v>
      </c>
      <c r="H97" s="9">
        <f t="shared" si="17"/>
        <v>12228</v>
      </c>
      <c r="I97" s="25" t="s">
        <v>301</v>
      </c>
      <c r="J97" s="26" t="s">
        <v>302</v>
      </c>
      <c r="K97" s="25">
        <v>12228</v>
      </c>
      <c r="L97" s="25" t="s">
        <v>252</v>
      </c>
      <c r="M97" s="26" t="s">
        <v>298</v>
      </c>
      <c r="N97" s="26"/>
      <c r="O97" s="27" t="s">
        <v>299</v>
      </c>
      <c r="P97" s="27" t="s">
        <v>300</v>
      </c>
    </row>
    <row r="98" spans="1:16" ht="12.75" customHeight="1" thickBot="1" x14ac:dyDescent="0.25">
      <c r="A98" s="9" t="str">
        <f t="shared" si="12"/>
        <v>BAVM 68 </v>
      </c>
      <c r="B98" s="4" t="str">
        <f t="shared" si="13"/>
        <v>I</v>
      </c>
      <c r="C98" s="9">
        <f t="shared" si="14"/>
        <v>49206.523399999998</v>
      </c>
      <c r="D98" s="3" t="str">
        <f t="shared" si="15"/>
        <v>vis</v>
      </c>
      <c r="E98" s="24">
        <f>VLOOKUP(C98,Active!C$21:E$972,3,FALSE)</f>
        <v>15031.992829641107</v>
      </c>
      <c r="F98" s="4" t="s">
        <v>57</v>
      </c>
      <c r="G98" s="3" t="str">
        <f t="shared" si="16"/>
        <v>49206.5234</v>
      </c>
      <c r="H98" s="9">
        <f t="shared" si="17"/>
        <v>15032</v>
      </c>
      <c r="I98" s="25" t="s">
        <v>303</v>
      </c>
      <c r="J98" s="26" t="s">
        <v>304</v>
      </c>
      <c r="K98" s="25">
        <v>15032</v>
      </c>
      <c r="L98" s="25" t="s">
        <v>305</v>
      </c>
      <c r="M98" s="26" t="s">
        <v>306</v>
      </c>
      <c r="N98" s="26" t="s">
        <v>307</v>
      </c>
      <c r="O98" s="27" t="s">
        <v>308</v>
      </c>
      <c r="P98" s="28" t="s">
        <v>309</v>
      </c>
    </row>
    <row r="99" spans="1:16" ht="12.75" customHeight="1" thickBot="1" x14ac:dyDescent="0.25">
      <c r="A99" s="9" t="str">
        <f t="shared" si="12"/>
        <v>BAVM 68 </v>
      </c>
      <c r="B99" s="4" t="str">
        <f t="shared" si="13"/>
        <v>I</v>
      </c>
      <c r="C99" s="9">
        <f t="shared" si="14"/>
        <v>49206.524100000002</v>
      </c>
      <c r="D99" s="3" t="str">
        <f t="shared" si="15"/>
        <v>vis</v>
      </c>
      <c r="E99" s="24">
        <f>VLOOKUP(C99,Active!C$21:E$972,3,FALSE)</f>
        <v>15031.993316563568</v>
      </c>
      <c r="F99" s="4" t="s">
        <v>57</v>
      </c>
      <c r="G99" s="3" t="str">
        <f t="shared" si="16"/>
        <v>49206.5241</v>
      </c>
      <c r="H99" s="9">
        <f t="shared" si="17"/>
        <v>15032</v>
      </c>
      <c r="I99" s="25" t="s">
        <v>310</v>
      </c>
      <c r="J99" s="26" t="s">
        <v>311</v>
      </c>
      <c r="K99" s="25">
        <v>15032</v>
      </c>
      <c r="L99" s="25" t="s">
        <v>312</v>
      </c>
      <c r="M99" s="26" t="s">
        <v>306</v>
      </c>
      <c r="N99" s="26" t="s">
        <v>313</v>
      </c>
      <c r="O99" s="27" t="s">
        <v>308</v>
      </c>
      <c r="P99" s="28" t="s">
        <v>309</v>
      </c>
    </row>
    <row r="100" spans="1:16" ht="12.75" customHeight="1" thickBot="1" x14ac:dyDescent="0.25">
      <c r="A100" s="9" t="str">
        <f t="shared" si="12"/>
        <v>IBVS 5690 </v>
      </c>
      <c r="B100" s="4" t="str">
        <f t="shared" si="13"/>
        <v>I</v>
      </c>
      <c r="C100" s="9">
        <f t="shared" si="14"/>
        <v>53293.623099999997</v>
      </c>
      <c r="D100" s="3" t="str">
        <f t="shared" si="15"/>
        <v>vis</v>
      </c>
      <c r="E100" s="24">
        <f>VLOOKUP(C100,Active!C$21:E$972,3,FALSE)</f>
        <v>17874.993727569246</v>
      </c>
      <c r="F100" s="4" t="s">
        <v>57</v>
      </c>
      <c r="G100" s="3" t="str">
        <f t="shared" si="16"/>
        <v>53293.6231</v>
      </c>
      <c r="H100" s="9">
        <f t="shared" si="17"/>
        <v>17875</v>
      </c>
      <c r="I100" s="25" t="s">
        <v>314</v>
      </c>
      <c r="J100" s="26" t="s">
        <v>315</v>
      </c>
      <c r="K100" s="25">
        <v>17875</v>
      </c>
      <c r="L100" s="25" t="s">
        <v>316</v>
      </c>
      <c r="M100" s="26" t="s">
        <v>306</v>
      </c>
      <c r="N100" s="26" t="s">
        <v>317</v>
      </c>
      <c r="O100" s="27" t="s">
        <v>318</v>
      </c>
      <c r="P100" s="28" t="s">
        <v>319</v>
      </c>
    </row>
    <row r="101" spans="1:16" ht="12.75" customHeight="1" thickBot="1" x14ac:dyDescent="0.25">
      <c r="A101" s="9" t="str">
        <f t="shared" si="12"/>
        <v>IBVS 5690 </v>
      </c>
      <c r="B101" s="4" t="str">
        <f t="shared" si="13"/>
        <v>II</v>
      </c>
      <c r="C101" s="9">
        <f t="shared" si="14"/>
        <v>53298.654900000001</v>
      </c>
      <c r="D101" s="3" t="str">
        <f t="shared" si="15"/>
        <v>vis</v>
      </c>
      <c r="E101" s="24">
        <f>VLOOKUP(C101,Active!C$21:E$972,3,FALSE)</f>
        <v>17878.493865311961</v>
      </c>
      <c r="F101" s="4" t="s">
        <v>57</v>
      </c>
      <c r="G101" s="3" t="str">
        <f t="shared" si="16"/>
        <v>53298.6549</v>
      </c>
      <c r="H101" s="9">
        <f t="shared" si="17"/>
        <v>17878.5</v>
      </c>
      <c r="I101" s="25" t="s">
        <v>320</v>
      </c>
      <c r="J101" s="26" t="s">
        <v>321</v>
      </c>
      <c r="K101" s="25">
        <v>17878.5</v>
      </c>
      <c r="L101" s="25" t="s">
        <v>322</v>
      </c>
      <c r="M101" s="26" t="s">
        <v>306</v>
      </c>
      <c r="N101" s="26" t="s">
        <v>317</v>
      </c>
      <c r="O101" s="27" t="s">
        <v>318</v>
      </c>
      <c r="P101" s="28" t="s">
        <v>319</v>
      </c>
    </row>
    <row r="102" spans="1:16" ht="12.75" customHeight="1" thickBot="1" x14ac:dyDescent="0.25">
      <c r="A102" s="9" t="str">
        <f t="shared" si="12"/>
        <v>BAVM 183 </v>
      </c>
      <c r="B102" s="4" t="str">
        <f t="shared" si="13"/>
        <v>II</v>
      </c>
      <c r="C102" s="9">
        <f t="shared" si="14"/>
        <v>53935.513099999996</v>
      </c>
      <c r="D102" s="3" t="str">
        <f t="shared" si="15"/>
        <v>vis</v>
      </c>
      <c r="E102" s="24">
        <f>VLOOKUP(C102,Active!C$21:E$972,3,FALSE)</f>
        <v>18321.494664742637</v>
      </c>
      <c r="F102" s="4" t="s">
        <v>57</v>
      </c>
      <c r="G102" s="3" t="str">
        <f t="shared" si="16"/>
        <v>53935.5131</v>
      </c>
      <c r="H102" s="9">
        <f t="shared" si="17"/>
        <v>18321.5</v>
      </c>
      <c r="I102" s="25" t="s">
        <v>323</v>
      </c>
      <c r="J102" s="26" t="s">
        <v>324</v>
      </c>
      <c r="K102" s="25">
        <v>18321.5</v>
      </c>
      <c r="L102" s="25" t="s">
        <v>325</v>
      </c>
      <c r="M102" s="26" t="s">
        <v>326</v>
      </c>
      <c r="N102" s="26" t="s">
        <v>327</v>
      </c>
      <c r="O102" s="27" t="s">
        <v>328</v>
      </c>
      <c r="P102" s="28" t="s">
        <v>329</v>
      </c>
    </row>
    <row r="103" spans="1:16" ht="12.75" customHeight="1" thickBot="1" x14ac:dyDescent="0.25">
      <c r="A103" s="9" t="str">
        <f t="shared" si="12"/>
        <v>BAVM 183 </v>
      </c>
      <c r="B103" s="4" t="str">
        <f t="shared" si="13"/>
        <v>I</v>
      </c>
      <c r="C103" s="9">
        <f t="shared" si="14"/>
        <v>53979.358699999997</v>
      </c>
      <c r="D103" s="3" t="str">
        <f t="shared" si="15"/>
        <v>vis</v>
      </c>
      <c r="E103" s="24">
        <f>VLOOKUP(C103,Active!C$21:E$972,3,FALSE)</f>
        <v>18351.993818010222</v>
      </c>
      <c r="F103" s="4" t="s">
        <v>57</v>
      </c>
      <c r="G103" s="3" t="str">
        <f t="shared" si="16"/>
        <v>53979.3587</v>
      </c>
      <c r="H103" s="9">
        <f t="shared" si="17"/>
        <v>18352</v>
      </c>
      <c r="I103" s="25" t="s">
        <v>330</v>
      </c>
      <c r="J103" s="26" t="s">
        <v>331</v>
      </c>
      <c r="K103" s="25" t="s">
        <v>332</v>
      </c>
      <c r="L103" s="25" t="s">
        <v>333</v>
      </c>
      <c r="M103" s="26" t="s">
        <v>326</v>
      </c>
      <c r="N103" s="26" t="s">
        <v>327</v>
      </c>
      <c r="O103" s="27" t="s">
        <v>334</v>
      </c>
      <c r="P103" s="28" t="s">
        <v>329</v>
      </c>
    </row>
    <row r="104" spans="1:16" ht="12.75" customHeight="1" thickBot="1" x14ac:dyDescent="0.25">
      <c r="A104" s="9" t="str">
        <f t="shared" si="12"/>
        <v>IBVS 5920 </v>
      </c>
      <c r="B104" s="4" t="str">
        <f t="shared" si="13"/>
        <v>I</v>
      </c>
      <c r="C104" s="9">
        <f t="shared" si="14"/>
        <v>55100.6849</v>
      </c>
      <c r="D104" s="3" t="str">
        <f t="shared" si="15"/>
        <v>vis</v>
      </c>
      <c r="E104" s="24">
        <f>VLOOKUP(C104,Active!C$21:E$972,3,FALSE)</f>
        <v>19131.992258828868</v>
      </c>
      <c r="F104" s="4" t="s">
        <v>57</v>
      </c>
      <c r="G104" s="3" t="str">
        <f t="shared" si="16"/>
        <v>55100.6849</v>
      </c>
      <c r="H104" s="9">
        <f t="shared" si="17"/>
        <v>19132</v>
      </c>
      <c r="I104" s="25" t="s">
        <v>355</v>
      </c>
      <c r="J104" s="26" t="s">
        <v>356</v>
      </c>
      <c r="K104" s="25" t="s">
        <v>357</v>
      </c>
      <c r="L104" s="25" t="s">
        <v>358</v>
      </c>
      <c r="M104" s="26" t="s">
        <v>326</v>
      </c>
      <c r="N104" s="26" t="s">
        <v>57</v>
      </c>
      <c r="O104" s="27" t="s">
        <v>359</v>
      </c>
      <c r="P104" s="28" t="s">
        <v>360</v>
      </c>
    </row>
    <row r="105" spans="1:16" ht="12.75" customHeight="1" thickBot="1" x14ac:dyDescent="0.25">
      <c r="A105" s="9" t="str">
        <f t="shared" si="12"/>
        <v>BAVM 232 </v>
      </c>
      <c r="B105" s="4" t="str">
        <f t="shared" si="13"/>
        <v>I</v>
      </c>
      <c r="C105" s="9">
        <f t="shared" si="14"/>
        <v>56489.410900000003</v>
      </c>
      <c r="D105" s="3" t="str">
        <f t="shared" si="15"/>
        <v>vis</v>
      </c>
      <c r="E105" s="24">
        <f>VLOOKUP(C105,Active!C$21:E$972,3,FALSE)</f>
        <v>20097.994939158922</v>
      </c>
      <c r="F105" s="4" t="s">
        <v>57</v>
      </c>
      <c r="G105" s="3" t="str">
        <f t="shared" si="16"/>
        <v>56489.4109</v>
      </c>
      <c r="H105" s="9">
        <f t="shared" si="17"/>
        <v>20098</v>
      </c>
      <c r="I105" s="25" t="s">
        <v>361</v>
      </c>
      <c r="J105" s="26" t="s">
        <v>362</v>
      </c>
      <c r="K105" s="25" t="s">
        <v>363</v>
      </c>
      <c r="L105" s="25" t="s">
        <v>364</v>
      </c>
      <c r="M105" s="26" t="s">
        <v>326</v>
      </c>
      <c r="N105" s="26" t="s">
        <v>327</v>
      </c>
      <c r="O105" s="27" t="s">
        <v>308</v>
      </c>
      <c r="P105" s="28" t="s">
        <v>365</v>
      </c>
    </row>
    <row r="106" spans="1:16" ht="12.75" customHeight="1" thickBot="1" x14ac:dyDescent="0.25">
      <c r="A106" s="9" t="str">
        <f t="shared" si="12"/>
        <v>BAVM 238 </v>
      </c>
      <c r="B106" s="4" t="str">
        <f t="shared" si="13"/>
        <v>I</v>
      </c>
      <c r="C106" s="9">
        <f t="shared" si="14"/>
        <v>56834.432399999998</v>
      </c>
      <c r="D106" s="3" t="str">
        <f t="shared" si="15"/>
        <v>vis</v>
      </c>
      <c r="E106" s="24">
        <f>VLOOKUP(C106,Active!C$21:E$972,3,FALSE)</f>
        <v>20337.993105659363</v>
      </c>
      <c r="F106" s="4" t="s">
        <v>57</v>
      </c>
      <c r="G106" s="3" t="str">
        <f t="shared" si="16"/>
        <v>56834.4324</v>
      </c>
      <c r="H106" s="9">
        <f t="shared" si="17"/>
        <v>20338</v>
      </c>
      <c r="I106" s="25" t="s">
        <v>366</v>
      </c>
      <c r="J106" s="26" t="s">
        <v>367</v>
      </c>
      <c r="K106" s="25" t="s">
        <v>368</v>
      </c>
      <c r="L106" s="25" t="s">
        <v>369</v>
      </c>
      <c r="M106" s="26" t="s">
        <v>326</v>
      </c>
      <c r="N106" s="26" t="s">
        <v>327</v>
      </c>
      <c r="O106" s="27" t="s">
        <v>308</v>
      </c>
      <c r="P106" s="28" t="s">
        <v>370</v>
      </c>
    </row>
    <row r="107" spans="1:16" ht="12.75" customHeight="1" thickBot="1" x14ac:dyDescent="0.25">
      <c r="A107" s="9" t="str">
        <f t="shared" si="12"/>
        <v>BAVM 193 </v>
      </c>
      <c r="B107" s="4" t="str">
        <f t="shared" si="13"/>
        <v>II</v>
      </c>
      <c r="C107" s="9">
        <f t="shared" si="14"/>
        <v>54365.353799999997</v>
      </c>
      <c r="D107" s="3" t="str">
        <f t="shared" si="15"/>
        <v>vis</v>
      </c>
      <c r="E107" s="24">
        <f>VLOOKUP(C107,Active!C$21:E$972,3,FALSE)</f>
        <v>18620.493364496906</v>
      </c>
      <c r="F107" s="4" t="s">
        <v>57</v>
      </c>
      <c r="G107" s="3" t="str">
        <f t="shared" si="16"/>
        <v>54365.3538</v>
      </c>
      <c r="H107" s="9">
        <f t="shared" si="17"/>
        <v>18620.5</v>
      </c>
      <c r="I107" s="25" t="s">
        <v>335</v>
      </c>
      <c r="J107" s="26" t="s">
        <v>336</v>
      </c>
      <c r="K107" s="25" t="s">
        <v>337</v>
      </c>
      <c r="L107" s="25" t="s">
        <v>338</v>
      </c>
      <c r="M107" s="26" t="s">
        <v>326</v>
      </c>
      <c r="N107" s="26" t="s">
        <v>327</v>
      </c>
      <c r="O107" s="27" t="s">
        <v>308</v>
      </c>
      <c r="P107" s="28" t="s">
        <v>339</v>
      </c>
    </row>
    <row r="108" spans="1:16" ht="12.75" customHeight="1" thickBot="1" x14ac:dyDescent="0.25">
      <c r="A108" s="9" t="str">
        <f t="shared" si="12"/>
        <v>BAVM 203 </v>
      </c>
      <c r="B108" s="4" t="str">
        <f t="shared" si="13"/>
        <v>I</v>
      </c>
      <c r="C108" s="9">
        <f t="shared" si="14"/>
        <v>54712.539299999997</v>
      </c>
      <c r="D108" s="3" t="str">
        <f t="shared" si="15"/>
        <v>vis</v>
      </c>
      <c r="E108" s="24">
        <f>VLOOKUP(C108,Active!C$21:E$972,3,FALSE)</f>
        <v>18861.996816993458</v>
      </c>
      <c r="F108" s="4" t="s">
        <v>57</v>
      </c>
      <c r="G108" s="3" t="str">
        <f t="shared" si="16"/>
        <v>54712.5393</v>
      </c>
      <c r="H108" s="9">
        <f t="shared" si="17"/>
        <v>18862</v>
      </c>
      <c r="I108" s="25" t="s">
        <v>340</v>
      </c>
      <c r="J108" s="26" t="s">
        <v>341</v>
      </c>
      <c r="K108" s="25" t="s">
        <v>342</v>
      </c>
      <c r="L108" s="25" t="s">
        <v>343</v>
      </c>
      <c r="M108" s="26" t="s">
        <v>326</v>
      </c>
      <c r="N108" s="26" t="s">
        <v>327</v>
      </c>
      <c r="O108" s="27" t="s">
        <v>308</v>
      </c>
      <c r="P108" s="28" t="s">
        <v>344</v>
      </c>
    </row>
    <row r="109" spans="1:16" ht="12.75" customHeight="1" thickBot="1" x14ac:dyDescent="0.25">
      <c r="A109" s="9" t="str">
        <f t="shared" si="12"/>
        <v>BAVM 212 </v>
      </c>
      <c r="B109" s="4" t="str">
        <f t="shared" si="13"/>
        <v>II</v>
      </c>
      <c r="C109" s="9">
        <f t="shared" si="14"/>
        <v>55042.465700000001</v>
      </c>
      <c r="D109" s="3" t="str">
        <f t="shared" si="15"/>
        <v>vis</v>
      </c>
      <c r="E109" s="24">
        <f>VLOOKUP(C109,Active!C$21:E$972,3,FALSE)</f>
        <v>19091.494778946824</v>
      </c>
      <c r="F109" s="4" t="s">
        <v>57</v>
      </c>
      <c r="G109" s="3" t="str">
        <f t="shared" si="16"/>
        <v>55042.4657</v>
      </c>
      <c r="H109" s="9">
        <f t="shared" si="17"/>
        <v>19091.5</v>
      </c>
      <c r="I109" s="25" t="s">
        <v>345</v>
      </c>
      <c r="J109" s="26" t="s">
        <v>346</v>
      </c>
      <c r="K109" s="25" t="s">
        <v>347</v>
      </c>
      <c r="L109" s="25" t="s">
        <v>348</v>
      </c>
      <c r="M109" s="26" t="s">
        <v>326</v>
      </c>
      <c r="N109" s="26" t="s">
        <v>327</v>
      </c>
      <c r="O109" s="27" t="s">
        <v>308</v>
      </c>
      <c r="P109" s="28" t="s">
        <v>349</v>
      </c>
    </row>
    <row r="110" spans="1:16" ht="12.75" customHeight="1" thickBot="1" x14ac:dyDescent="0.25">
      <c r="A110" s="9" t="str">
        <f t="shared" si="12"/>
        <v>OEJV 0137 </v>
      </c>
      <c r="B110" s="4" t="str">
        <f t="shared" si="13"/>
        <v>I</v>
      </c>
      <c r="C110" s="9">
        <f t="shared" si="14"/>
        <v>55096.373399999997</v>
      </c>
      <c r="D110" s="3" t="str">
        <f t="shared" si="15"/>
        <v>vis</v>
      </c>
      <c r="E110" s="24" t="e">
        <f>VLOOKUP(C110,Active!C$21:E$972,3,FALSE)</f>
        <v>#N/A</v>
      </c>
      <c r="F110" s="4" t="s">
        <v>57</v>
      </c>
      <c r="G110" s="3" t="str">
        <f t="shared" si="16"/>
        <v>55096.3734</v>
      </c>
      <c r="H110" s="9">
        <f t="shared" si="17"/>
        <v>19129</v>
      </c>
      <c r="I110" s="25" t="s">
        <v>350</v>
      </c>
      <c r="J110" s="26" t="s">
        <v>351</v>
      </c>
      <c r="K110" s="25" t="s">
        <v>352</v>
      </c>
      <c r="L110" s="25" t="s">
        <v>338</v>
      </c>
      <c r="M110" s="26" t="s">
        <v>326</v>
      </c>
      <c r="N110" s="26" t="s">
        <v>49</v>
      </c>
      <c r="O110" s="27" t="s">
        <v>353</v>
      </c>
      <c r="P110" s="28" t="s">
        <v>354</v>
      </c>
    </row>
    <row r="111" spans="1:16" ht="12.75" customHeight="1" thickBot="1" x14ac:dyDescent="0.25">
      <c r="A111" s="9" t="str">
        <f t="shared" si="12"/>
        <v>BAVM 241 (=IBVS 6157) </v>
      </c>
      <c r="B111" s="4" t="str">
        <f t="shared" si="13"/>
        <v>II</v>
      </c>
      <c r="C111" s="9">
        <f t="shared" si="14"/>
        <v>57207.496200000001</v>
      </c>
      <c r="D111" s="3" t="str">
        <f t="shared" si="15"/>
        <v>vis</v>
      </c>
      <c r="E111" s="24">
        <f>VLOOKUP(C111,Active!C$21:E$972,3,FALSE)</f>
        <v>20597.497594474375</v>
      </c>
      <c r="F111" s="4" t="s">
        <v>57</v>
      </c>
      <c r="G111" s="3" t="str">
        <f t="shared" si="16"/>
        <v>57207.4962</v>
      </c>
      <c r="H111" s="9">
        <f t="shared" si="17"/>
        <v>20597.5</v>
      </c>
      <c r="I111" s="25" t="s">
        <v>371</v>
      </c>
      <c r="J111" s="26" t="s">
        <v>372</v>
      </c>
      <c r="K111" s="25" t="s">
        <v>373</v>
      </c>
      <c r="L111" s="25" t="s">
        <v>374</v>
      </c>
      <c r="M111" s="26" t="s">
        <v>326</v>
      </c>
      <c r="N111" s="26" t="s">
        <v>327</v>
      </c>
      <c r="O111" s="27" t="s">
        <v>308</v>
      </c>
      <c r="P111" s="28" t="s">
        <v>375</v>
      </c>
    </row>
    <row r="112" spans="1:1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  <row r="867" spans="2:6" x14ac:dyDescent="0.2">
      <c r="B867" s="4"/>
      <c r="F867" s="4"/>
    </row>
    <row r="868" spans="2:6" x14ac:dyDescent="0.2">
      <c r="B868" s="4"/>
      <c r="F868" s="4"/>
    </row>
    <row r="869" spans="2:6" x14ac:dyDescent="0.2">
      <c r="B869" s="4"/>
      <c r="F869" s="4"/>
    </row>
    <row r="870" spans="2:6" x14ac:dyDescent="0.2">
      <c r="B870" s="4"/>
      <c r="F870" s="4"/>
    </row>
    <row r="871" spans="2:6" x14ac:dyDescent="0.2">
      <c r="B871" s="4"/>
      <c r="F871" s="4"/>
    </row>
    <row r="872" spans="2:6" x14ac:dyDescent="0.2">
      <c r="B872" s="4"/>
      <c r="F872" s="4"/>
    </row>
    <row r="873" spans="2:6" x14ac:dyDescent="0.2">
      <c r="B873" s="4"/>
      <c r="F873" s="4"/>
    </row>
    <row r="874" spans="2:6" x14ac:dyDescent="0.2">
      <c r="B874" s="4"/>
      <c r="F874" s="4"/>
    </row>
    <row r="875" spans="2:6" x14ac:dyDescent="0.2">
      <c r="B875" s="4"/>
      <c r="F875" s="4"/>
    </row>
    <row r="876" spans="2:6" x14ac:dyDescent="0.2">
      <c r="B876" s="4"/>
      <c r="F876" s="4"/>
    </row>
    <row r="877" spans="2:6" x14ac:dyDescent="0.2">
      <c r="B877" s="4"/>
      <c r="F877" s="4"/>
    </row>
    <row r="878" spans="2:6" x14ac:dyDescent="0.2">
      <c r="B878" s="4"/>
      <c r="F878" s="4"/>
    </row>
    <row r="879" spans="2:6" x14ac:dyDescent="0.2">
      <c r="B879" s="4"/>
      <c r="F879" s="4"/>
    </row>
    <row r="880" spans="2:6" x14ac:dyDescent="0.2">
      <c r="B880" s="4"/>
      <c r="F880" s="4"/>
    </row>
    <row r="881" spans="2:6" x14ac:dyDescent="0.2">
      <c r="B881" s="4"/>
      <c r="F881" s="4"/>
    </row>
    <row r="882" spans="2:6" x14ac:dyDescent="0.2">
      <c r="B882" s="4"/>
      <c r="F882" s="4"/>
    </row>
    <row r="883" spans="2:6" x14ac:dyDescent="0.2">
      <c r="B883" s="4"/>
      <c r="F883" s="4"/>
    </row>
    <row r="884" spans="2:6" x14ac:dyDescent="0.2">
      <c r="B884" s="4"/>
      <c r="F884" s="4"/>
    </row>
    <row r="885" spans="2:6" x14ac:dyDescent="0.2">
      <c r="B885" s="4"/>
      <c r="F885" s="4"/>
    </row>
    <row r="886" spans="2:6" x14ac:dyDescent="0.2">
      <c r="B886" s="4"/>
      <c r="F886" s="4"/>
    </row>
    <row r="887" spans="2:6" x14ac:dyDescent="0.2">
      <c r="B887" s="4"/>
      <c r="F887" s="4"/>
    </row>
    <row r="888" spans="2:6" x14ac:dyDescent="0.2">
      <c r="B888" s="4"/>
      <c r="F888" s="4"/>
    </row>
  </sheetData>
  <phoneticPr fontId="8" type="noConversion"/>
  <hyperlinks>
    <hyperlink ref="P98" r:id="rId1" display="http://www.bav-astro.de/sfs/BAVM_link.php?BAVMnr=68"/>
    <hyperlink ref="P99" r:id="rId2" display="http://www.bav-astro.de/sfs/BAVM_link.php?BAVMnr=68"/>
    <hyperlink ref="P100" r:id="rId3" display="http://www.konkoly.hu/cgi-bin/IBVS?5690"/>
    <hyperlink ref="P101" r:id="rId4" display="http://www.konkoly.hu/cgi-bin/IBVS?5690"/>
    <hyperlink ref="P102" r:id="rId5" display="http://www.bav-astro.de/sfs/BAVM_link.php?BAVMnr=183"/>
    <hyperlink ref="P103" r:id="rId6" display="http://www.bav-astro.de/sfs/BAVM_link.php?BAVMnr=183"/>
    <hyperlink ref="P107" r:id="rId7" display="http://www.bav-astro.de/sfs/BAVM_link.php?BAVMnr=193"/>
    <hyperlink ref="P108" r:id="rId8" display="http://www.bav-astro.de/sfs/BAVM_link.php?BAVMnr=203"/>
    <hyperlink ref="P109" r:id="rId9" display="http://www.bav-astro.de/sfs/BAVM_link.php?BAVMnr=212"/>
    <hyperlink ref="P110" r:id="rId10" display="http://var.astro.cz/oejv/issues/oejv0137.pdf"/>
    <hyperlink ref="P104" r:id="rId11" display="http://www.konkoly.hu/cgi-bin/IBVS?5920"/>
    <hyperlink ref="P105" r:id="rId12" display="http://www.bav-astro.de/sfs/BAVM_link.php?BAVMnr=232"/>
    <hyperlink ref="P106" r:id="rId13" display="http://www.bav-astro.de/sfs/BAVM_link.php?BAVMnr=238"/>
    <hyperlink ref="P111" r:id="rId14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2024-03-06T06:10:06Z</dcterms:modified>
</cp:coreProperties>
</file>