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6C8EF0-5532-4647-8D35-31871F8F758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71" i="1" l="1"/>
  <c r="Q169" i="1"/>
  <c r="Q166" i="1"/>
  <c r="Q160" i="1"/>
  <c r="Q158" i="1"/>
  <c r="Q156" i="1"/>
  <c r="Q155" i="1"/>
  <c r="Q154" i="1"/>
  <c r="Q153" i="1"/>
  <c r="Q152" i="1"/>
  <c r="Q151" i="1"/>
  <c r="Q142" i="1"/>
  <c r="Q141" i="1"/>
  <c r="Q139" i="1"/>
  <c r="Q137" i="1"/>
  <c r="Q135" i="1"/>
  <c r="Q133" i="1"/>
  <c r="Q131" i="1"/>
  <c r="Q130" i="1"/>
  <c r="Q125" i="1"/>
  <c r="Q123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72" i="1"/>
  <c r="Q170" i="1"/>
  <c r="Q168" i="1"/>
  <c r="G150" i="2"/>
  <c r="C150" i="2"/>
  <c r="G149" i="2"/>
  <c r="C149" i="2"/>
  <c r="G96" i="2"/>
  <c r="C96" i="2"/>
  <c r="G95" i="2"/>
  <c r="C95" i="2"/>
  <c r="G148" i="2"/>
  <c r="C148" i="2"/>
  <c r="G94" i="2"/>
  <c r="C94" i="2"/>
  <c r="G93" i="2"/>
  <c r="C93" i="2"/>
  <c r="G92" i="2"/>
  <c r="C92" i="2"/>
  <c r="G91" i="2"/>
  <c r="C91" i="2"/>
  <c r="G147" i="2"/>
  <c r="C147" i="2"/>
  <c r="G146" i="2"/>
  <c r="C146" i="2"/>
  <c r="G90" i="2"/>
  <c r="C90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81" i="2"/>
  <c r="C81" i="2"/>
  <c r="G80" i="2"/>
  <c r="C80" i="2"/>
  <c r="G79" i="2"/>
  <c r="C79" i="2"/>
  <c r="G78" i="2"/>
  <c r="C78" i="2"/>
  <c r="G131" i="2"/>
  <c r="C131" i="2"/>
  <c r="G77" i="2"/>
  <c r="C77" i="2"/>
  <c r="G130" i="2"/>
  <c r="C130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H150" i="2"/>
  <c r="D150" i="2"/>
  <c r="B150" i="2"/>
  <c r="A150" i="2"/>
  <c r="H149" i="2"/>
  <c r="D149" i="2"/>
  <c r="B149" i="2"/>
  <c r="A149" i="2"/>
  <c r="H96" i="2"/>
  <c r="D96" i="2"/>
  <c r="B96" i="2"/>
  <c r="A96" i="2"/>
  <c r="H95" i="2"/>
  <c r="D95" i="2"/>
  <c r="B95" i="2"/>
  <c r="A95" i="2"/>
  <c r="H148" i="2"/>
  <c r="D148" i="2"/>
  <c r="B148" i="2"/>
  <c r="A148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147" i="2"/>
  <c r="D147" i="2"/>
  <c r="B147" i="2"/>
  <c r="A147" i="2"/>
  <c r="H146" i="2"/>
  <c r="D146" i="2"/>
  <c r="B146" i="2"/>
  <c r="A146" i="2"/>
  <c r="H90" i="2"/>
  <c r="D90" i="2"/>
  <c r="B90" i="2"/>
  <c r="A90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131" i="2"/>
  <c r="D131" i="2"/>
  <c r="B131" i="2"/>
  <c r="A131" i="2"/>
  <c r="H77" i="2"/>
  <c r="D77" i="2"/>
  <c r="B77" i="2"/>
  <c r="A77" i="2"/>
  <c r="H130" i="2"/>
  <c r="D130" i="2"/>
  <c r="B130" i="2"/>
  <c r="A130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B49" i="2"/>
  <c r="F49" i="2"/>
  <c r="D49" i="2"/>
  <c r="A49" i="2"/>
  <c r="H48" i="2"/>
  <c r="B48" i="2"/>
  <c r="F48" i="2"/>
  <c r="D48" i="2"/>
  <c r="A48" i="2"/>
  <c r="H47" i="2"/>
  <c r="B47" i="2"/>
  <c r="F47" i="2"/>
  <c r="D47" i="2"/>
  <c r="A47" i="2"/>
  <c r="H46" i="2"/>
  <c r="F46" i="2"/>
  <c r="D46" i="2"/>
  <c r="B46" i="2"/>
  <c r="A46" i="2"/>
  <c r="H45" i="2"/>
  <c r="F45" i="2"/>
  <c r="D45" i="2"/>
  <c r="B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Q145" i="1"/>
  <c r="F11" i="1"/>
  <c r="Q150" i="1"/>
  <c r="Q148" i="1"/>
  <c r="Q162" i="1"/>
  <c r="G11" i="1"/>
  <c r="E14" i="1"/>
  <c r="C17" i="1"/>
  <c r="Q167" i="1"/>
  <c r="Q157" i="1"/>
  <c r="Q163" i="1"/>
  <c r="Q164" i="1"/>
  <c r="Q165" i="1"/>
  <c r="Q132" i="1"/>
  <c r="Q134" i="1"/>
  <c r="Q136" i="1"/>
  <c r="Q138" i="1"/>
  <c r="Q140" i="1"/>
  <c r="Q146" i="1"/>
  <c r="Q149" i="1"/>
  <c r="Q159" i="1"/>
  <c r="Q161" i="1"/>
  <c r="Q147" i="1"/>
  <c r="Q143" i="1"/>
  <c r="Q144" i="1"/>
  <c r="Q128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4" i="1"/>
  <c r="Q126" i="1"/>
  <c r="Q127" i="1"/>
  <c r="Q129" i="1"/>
  <c r="C8" i="1"/>
  <c r="E42" i="1" s="1"/>
  <c r="C7" i="1"/>
  <c r="Q84" i="1"/>
  <c r="E168" i="1"/>
  <c r="E34" i="1"/>
  <c r="F34" i="1" s="1"/>
  <c r="G34" i="1"/>
  <c r="I34" i="1" s="1"/>
  <c r="E133" i="1"/>
  <c r="E171" i="1"/>
  <c r="F171" i="1" s="1"/>
  <c r="G171" i="1" s="1"/>
  <c r="K171" i="1" s="1"/>
  <c r="E107" i="1"/>
  <c r="F107" i="1" s="1"/>
  <c r="G107" i="1" s="1"/>
  <c r="I107" i="1" s="1"/>
  <c r="E124" i="1"/>
  <c r="F124" i="1" s="1"/>
  <c r="G124" i="1" s="1"/>
  <c r="I124" i="1" s="1"/>
  <c r="E134" i="1"/>
  <c r="F134" i="1" s="1"/>
  <c r="E37" i="1"/>
  <c r="F37" i="1" s="1"/>
  <c r="G37" i="1" s="1"/>
  <c r="I37" i="1" s="1"/>
  <c r="E139" i="1"/>
  <c r="F139" i="1" s="1"/>
  <c r="G139" i="1" s="1"/>
  <c r="E167" i="1"/>
  <c r="F167" i="1" s="1"/>
  <c r="G167" i="1" s="1"/>
  <c r="K167" i="1" s="1"/>
  <c r="E32" i="1"/>
  <c r="F32" i="1" s="1"/>
  <c r="G32" i="1" s="1"/>
  <c r="I32" i="1" s="1"/>
  <c r="E166" i="1"/>
  <c r="F166" i="1" s="1"/>
  <c r="G166" i="1" s="1"/>
  <c r="K166" i="1" s="1"/>
  <c r="E113" i="1"/>
  <c r="F113" i="1" s="1"/>
  <c r="G113" i="1" s="1"/>
  <c r="I113" i="1" s="1"/>
  <c r="E98" i="1"/>
  <c r="F98" i="1" s="1"/>
  <c r="G98" i="1" s="1"/>
  <c r="I98" i="1" s="1"/>
  <c r="I139" i="1"/>
  <c r="E154" i="1"/>
  <c r="F154" i="1" s="1"/>
  <c r="G154" i="1" s="1"/>
  <c r="K154" i="1" s="1"/>
  <c r="E108" i="1"/>
  <c r="F108" i="1" s="1"/>
  <c r="G108" i="1" s="1"/>
  <c r="I108" i="1" s="1"/>
  <c r="E126" i="1"/>
  <c r="F126" i="1"/>
  <c r="G126" i="1" s="1"/>
  <c r="I126" i="1" s="1"/>
  <c r="E164" i="1"/>
  <c r="F164" i="1"/>
  <c r="G164" i="1" s="1"/>
  <c r="K164" i="1" s="1"/>
  <c r="E99" i="1"/>
  <c r="F99" i="1" s="1"/>
  <c r="G99" i="1" s="1"/>
  <c r="I99" i="1" s="1"/>
  <c r="E81" i="1"/>
  <c r="F81" i="1"/>
  <c r="E79" i="1"/>
  <c r="F79" i="1" s="1"/>
  <c r="G79" i="1" s="1"/>
  <c r="I79" i="1" s="1"/>
  <c r="E30" i="1"/>
  <c r="F30" i="1" s="1"/>
  <c r="G30" i="1" s="1"/>
  <c r="I30" i="1" s="1"/>
  <c r="E46" i="1"/>
  <c r="F46" i="1" s="1"/>
  <c r="E141" i="1"/>
  <c r="E103" i="1"/>
  <c r="E119" i="1"/>
  <c r="E157" i="1"/>
  <c r="F157" i="1" s="1"/>
  <c r="G157" i="1" s="1"/>
  <c r="K157" i="1" s="1"/>
  <c r="E128" i="1"/>
  <c r="F128" i="1" s="1"/>
  <c r="E25" i="1"/>
  <c r="F25" i="1"/>
  <c r="G25" i="1" s="1"/>
  <c r="E41" i="1"/>
  <c r="F41" i="1"/>
  <c r="G41" i="1" s="1"/>
  <c r="I41" i="1" s="1"/>
  <c r="E131" i="1"/>
  <c r="F131" i="1"/>
  <c r="G131" i="1" s="1"/>
  <c r="E169" i="1"/>
  <c r="F169" i="1"/>
  <c r="G169" i="1" s="1"/>
  <c r="K169" i="1" s="1"/>
  <c r="E114" i="1"/>
  <c r="F114" i="1"/>
  <c r="G114" i="1" s="1"/>
  <c r="I114" i="1" s="1"/>
  <c r="E146" i="1"/>
  <c r="F146" i="1"/>
  <c r="G146" i="1" s="1"/>
  <c r="K146" i="1" s="1"/>
  <c r="E93" i="1"/>
  <c r="F93" i="1"/>
  <c r="G93" i="1" s="1"/>
  <c r="I93" i="1" s="1"/>
  <c r="E91" i="1"/>
  <c r="F91" i="1" s="1"/>
  <c r="G91" i="1" s="1"/>
  <c r="I91" i="1" s="1"/>
  <c r="E172" i="1"/>
  <c r="F172" i="1"/>
  <c r="G172" i="1" s="1"/>
  <c r="K172" i="1" s="1"/>
  <c r="E28" i="1"/>
  <c r="E44" i="1"/>
  <c r="G46" i="1"/>
  <c r="I46" i="1" s="1"/>
  <c r="E155" i="1"/>
  <c r="F155" i="1"/>
  <c r="G155" i="1" s="1"/>
  <c r="K155" i="1" s="1"/>
  <c r="E101" i="1"/>
  <c r="F101" i="1"/>
  <c r="G101" i="1" s="1"/>
  <c r="I101" i="1" s="1"/>
  <c r="E117" i="1"/>
  <c r="F117" i="1"/>
  <c r="G117" i="1" s="1"/>
  <c r="I117" i="1" s="1"/>
  <c r="E127" i="1"/>
  <c r="F127" i="1"/>
  <c r="G127" i="1" s="1"/>
  <c r="I127" i="1" s="1"/>
  <c r="E165" i="1"/>
  <c r="F165" i="1"/>
  <c r="G165" i="1" s="1"/>
  <c r="K165" i="1" s="1"/>
  <c r="E140" i="1"/>
  <c r="F140" i="1"/>
  <c r="E97" i="1"/>
  <c r="F97" i="1"/>
  <c r="G97" i="1" s="1"/>
  <c r="I97" i="1" s="1"/>
  <c r="E94" i="1"/>
  <c r="F94" i="1" s="1"/>
  <c r="G94" i="1" s="1"/>
  <c r="I94" i="1" s="1"/>
  <c r="I25" i="1"/>
  <c r="E31" i="1"/>
  <c r="F31" i="1" s="1"/>
  <c r="G31" i="1" s="1"/>
  <c r="I31" i="1" s="1"/>
  <c r="E39" i="1"/>
  <c r="F39" i="1"/>
  <c r="G39" i="1" s="1"/>
  <c r="I39" i="1" s="1"/>
  <c r="E47" i="1"/>
  <c r="F47" i="1"/>
  <c r="G47" i="1" s="1"/>
  <c r="I47" i="1"/>
  <c r="I131" i="1"/>
  <c r="E142" i="1"/>
  <c r="F142" i="1" s="1"/>
  <c r="G142" i="1" s="1"/>
  <c r="I142" i="1" s="1"/>
  <c r="E160" i="1"/>
  <c r="F160" i="1"/>
  <c r="G160" i="1" s="1"/>
  <c r="K160" i="1" s="1"/>
  <c r="E104" i="1"/>
  <c r="E112" i="1"/>
  <c r="F112" i="1" s="1"/>
  <c r="G112" i="1" s="1"/>
  <c r="I112" i="1" s="1"/>
  <c r="E120" i="1"/>
  <c r="E144" i="1"/>
  <c r="F144" i="1" s="1"/>
  <c r="G144" i="1" s="1"/>
  <c r="J144" i="1" s="1"/>
  <c r="E159" i="1"/>
  <c r="F159" i="1"/>
  <c r="G159" i="1" s="1"/>
  <c r="K159" i="1" s="1"/>
  <c r="E92" i="1"/>
  <c r="F92" i="1"/>
  <c r="G92" i="1" s="1"/>
  <c r="I92" i="1" s="1"/>
  <c r="E76" i="1"/>
  <c r="E32" i="2" s="1"/>
  <c r="F76" i="1"/>
  <c r="G76" i="1" s="1"/>
  <c r="I76" i="1" s="1"/>
  <c r="E68" i="1"/>
  <c r="F68" i="1" s="1"/>
  <c r="G68" i="1" s="1"/>
  <c r="I68" i="1" s="1"/>
  <c r="E63" i="1"/>
  <c r="F63" i="1"/>
  <c r="G63" i="1" s="1"/>
  <c r="I63" i="1"/>
  <c r="E61" i="1"/>
  <c r="F61" i="1" s="1"/>
  <c r="G61" i="1" s="1"/>
  <c r="I61" i="1" s="1"/>
  <c r="E59" i="1"/>
  <c r="F59" i="1" s="1"/>
  <c r="G59" i="1" s="1"/>
  <c r="I59" i="1" s="1"/>
  <c r="E57" i="1"/>
  <c r="F57" i="1"/>
  <c r="G57" i="1" s="1"/>
  <c r="I57" i="1" s="1"/>
  <c r="E55" i="1"/>
  <c r="F55" i="1"/>
  <c r="G55" i="1" s="1"/>
  <c r="I55" i="1" s="1"/>
  <c r="E95" i="1"/>
  <c r="F95" i="1" s="1"/>
  <c r="G95" i="1" s="1"/>
  <c r="I95" i="1" s="1"/>
  <c r="E73" i="1"/>
  <c r="F73" i="1"/>
  <c r="G73" i="1" s="1"/>
  <c r="I73" i="1" s="1"/>
  <c r="E65" i="1"/>
  <c r="E21" i="2" s="1"/>
  <c r="F65" i="1"/>
  <c r="G65" i="1" s="1"/>
  <c r="E84" i="1"/>
  <c r="F84" i="1" s="1"/>
  <c r="G84" i="1" s="1"/>
  <c r="H84" i="1" s="1"/>
  <c r="E82" i="1"/>
  <c r="F82" i="1"/>
  <c r="G82" i="1" s="1"/>
  <c r="E78" i="1"/>
  <c r="E70" i="1"/>
  <c r="F70" i="1" s="1"/>
  <c r="G70" i="1" s="1"/>
  <c r="I70" i="1" s="1"/>
  <c r="E75" i="1"/>
  <c r="E67" i="1"/>
  <c r="E89" i="1"/>
  <c r="F89" i="1" s="1"/>
  <c r="G89" i="1" s="1"/>
  <c r="I89" i="1" s="1"/>
  <c r="E72" i="1"/>
  <c r="F72" i="1"/>
  <c r="G72" i="1" s="1"/>
  <c r="I72" i="1" s="1"/>
  <c r="E64" i="1"/>
  <c r="F64" i="1" s="1"/>
  <c r="G64" i="1" s="1"/>
  <c r="I64" i="1" s="1"/>
  <c r="E62" i="1"/>
  <c r="F62" i="1" s="1"/>
  <c r="G62" i="1" s="1"/>
  <c r="I62" i="1" s="1"/>
  <c r="E60" i="1"/>
  <c r="F60" i="1"/>
  <c r="G60" i="1" s="1"/>
  <c r="I60" i="1" s="1"/>
  <c r="E58" i="1"/>
  <c r="F58" i="1" s="1"/>
  <c r="G58" i="1" s="1"/>
  <c r="I58" i="1" s="1"/>
  <c r="E56" i="1"/>
  <c r="F56" i="1"/>
  <c r="G56" i="1" s="1"/>
  <c r="I56" i="1" s="1"/>
  <c r="E77" i="1"/>
  <c r="F77" i="1" s="1"/>
  <c r="G77" i="1" s="1"/>
  <c r="I77" i="1" s="1"/>
  <c r="E69" i="1"/>
  <c r="F69" i="1"/>
  <c r="G69" i="1" s="1"/>
  <c r="I69" i="1" s="1"/>
  <c r="I82" i="1"/>
  <c r="E86" i="1"/>
  <c r="F86" i="1" s="1"/>
  <c r="G86" i="1" s="1"/>
  <c r="I86" i="1" s="1"/>
  <c r="E80" i="1"/>
  <c r="F80" i="1"/>
  <c r="G80" i="1" s="1"/>
  <c r="E74" i="1"/>
  <c r="E66" i="1"/>
  <c r="E85" i="1"/>
  <c r="F85" i="1" s="1"/>
  <c r="G85" i="1" s="1"/>
  <c r="I85" i="1" s="1"/>
  <c r="E12" i="2"/>
  <c r="E20" i="2"/>
  <c r="E71" i="1"/>
  <c r="F71" i="1"/>
  <c r="E143" i="2"/>
  <c r="E101" i="2"/>
  <c r="E117" i="2"/>
  <c r="E46" i="2"/>
  <c r="E51" i="2"/>
  <c r="E139" i="2"/>
  <c r="I65" i="1"/>
  <c r="E88" i="1"/>
  <c r="F88" i="1" s="1"/>
  <c r="G88" i="1" s="1"/>
  <c r="I88" i="1" s="1"/>
  <c r="G71" i="1"/>
  <c r="I71" i="1" s="1"/>
  <c r="E106" i="2"/>
  <c r="E122" i="2"/>
  <c r="E13" i="2"/>
  <c r="E17" i="2"/>
  <c r="E28" i="2"/>
  <c r="E35" i="2"/>
  <c r="E24" i="2"/>
  <c r="G81" i="1"/>
  <c r="I81" i="1" s="1"/>
  <c r="E54" i="1"/>
  <c r="F54" i="1" s="1"/>
  <c r="G54" i="1" s="1"/>
  <c r="I54" i="1" s="1"/>
  <c r="E107" i="2"/>
  <c r="E123" i="2"/>
  <c r="E29" i="2"/>
  <c r="E79" i="2"/>
  <c r="I80" i="1"/>
  <c r="E90" i="1"/>
  <c r="F90" i="1" s="1"/>
  <c r="G90" i="1" s="1"/>
  <c r="I90" i="1" s="1"/>
  <c r="E108" i="2"/>
  <c r="E113" i="2"/>
  <c r="E14" i="2"/>
  <c r="E18" i="2"/>
  <c r="E37" i="2"/>
  <c r="E53" i="2"/>
  <c r="E71" i="2"/>
  <c r="E43" i="2"/>
  <c r="E47" i="2"/>
  <c r="E147" i="2"/>
  <c r="E36" i="2"/>
  <c r="E61" i="2"/>
  <c r="E83" i="2"/>
  <c r="E144" i="2"/>
  <c r="E48" i="2"/>
  <c r="E52" i="2"/>
  <c r="E62" i="2"/>
  <c r="E77" i="2"/>
  <c r="E44" i="2"/>
  <c r="E67" i="2"/>
  <c r="E137" i="2"/>
  <c r="E85" i="2"/>
  <c r="E93" i="2"/>
  <c r="E149" i="2"/>
  <c r="E45" i="2"/>
  <c r="E68" i="2"/>
  <c r="E150" i="2"/>
  <c r="E38" i="2"/>
  <c r="E78" i="2"/>
  <c r="E133" i="2"/>
  <c r="E54" i="2"/>
  <c r="E19" i="2"/>
  <c r="E33" i="2"/>
  <c r="F75" i="1"/>
  <c r="G75" i="1"/>
  <c r="I75" i="1"/>
  <c r="E31" i="2"/>
  <c r="F120" i="1"/>
  <c r="G120" i="1" s="1"/>
  <c r="I120" i="1" s="1"/>
  <c r="E74" i="2"/>
  <c r="E15" i="2"/>
  <c r="F67" i="1"/>
  <c r="G67" i="1"/>
  <c r="I67" i="1" s="1"/>
  <c r="E23" i="2"/>
  <c r="F44" i="1"/>
  <c r="G44" i="1"/>
  <c r="I44" i="1"/>
  <c r="E120" i="2"/>
  <c r="E115" i="2"/>
  <c r="E11" i="2"/>
  <c r="E94" i="2"/>
  <c r="E34" i="2"/>
  <c r="F78" i="1"/>
  <c r="G78" i="1"/>
  <c r="I78" i="1"/>
  <c r="F141" i="1"/>
  <c r="G141" i="1"/>
  <c r="I141" i="1" s="1"/>
  <c r="E138" i="2"/>
  <c r="E110" i="2"/>
  <c r="E40" i="2"/>
  <c r="E16" i="2"/>
  <c r="E55" i="2"/>
  <c r="F66" i="1"/>
  <c r="G66" i="1"/>
  <c r="I66" i="1" s="1"/>
  <c r="E22" i="2"/>
  <c r="F104" i="1"/>
  <c r="G104" i="1" s="1"/>
  <c r="I104" i="1" s="1"/>
  <c r="E58" i="2"/>
  <c r="E148" i="2"/>
  <c r="E49" i="2"/>
  <c r="E30" i="2"/>
  <c r="F74" i="1"/>
  <c r="G74" i="1"/>
  <c r="I74" i="1" s="1"/>
  <c r="F28" i="1"/>
  <c r="G28" i="1"/>
  <c r="I28" i="1" s="1"/>
  <c r="E104" i="2"/>
  <c r="E80" i="2"/>
  <c r="E27" i="2"/>
  <c r="E95" i="2"/>
  <c r="E90" i="2"/>
  <c r="E66" i="2"/>
  <c r="E25" i="2"/>
  <c r="E26" i="2" l="1"/>
  <c r="F133" i="1"/>
  <c r="G133" i="1" s="1"/>
  <c r="I133" i="1" s="1"/>
  <c r="E134" i="2"/>
  <c r="F168" i="1"/>
  <c r="G168" i="1" s="1"/>
  <c r="K168" i="1" s="1"/>
  <c r="E96" i="2"/>
  <c r="F119" i="1"/>
  <c r="G119" i="1" s="1"/>
  <c r="I119" i="1" s="1"/>
  <c r="E73" i="2"/>
  <c r="F103" i="1"/>
  <c r="G103" i="1" s="1"/>
  <c r="I103" i="1" s="1"/>
  <c r="E57" i="2"/>
  <c r="F42" i="1"/>
  <c r="G42" i="1" s="1"/>
  <c r="I42" i="1" s="1"/>
  <c r="E118" i="2"/>
  <c r="E43" i="1"/>
  <c r="E27" i="1"/>
  <c r="E136" i="1"/>
  <c r="F136" i="1" s="1"/>
  <c r="E145" i="1"/>
  <c r="E151" i="1"/>
  <c r="E48" i="1"/>
  <c r="E150" i="1"/>
  <c r="E110" i="1"/>
  <c r="E29" i="1"/>
  <c r="E38" i="1"/>
  <c r="E100" i="1"/>
  <c r="F100" i="1" s="1"/>
  <c r="G100" i="1" s="1"/>
  <c r="E135" i="1"/>
  <c r="E170" i="1"/>
  <c r="F170" i="1" s="1"/>
  <c r="G170" i="1" s="1"/>
  <c r="K170" i="1" s="1"/>
  <c r="E121" i="1"/>
  <c r="E105" i="1"/>
  <c r="E24" i="1"/>
  <c r="E129" i="1"/>
  <c r="E102" i="1"/>
  <c r="E53" i="1"/>
  <c r="E36" i="1"/>
  <c r="E143" i="1"/>
  <c r="E158" i="1"/>
  <c r="E163" i="1"/>
  <c r="E115" i="1"/>
  <c r="E50" i="1"/>
  <c r="E26" i="1"/>
  <c r="E125" i="1"/>
  <c r="E23" i="1"/>
  <c r="E132" i="1"/>
  <c r="F132" i="1" s="1"/>
  <c r="E149" i="1"/>
  <c r="E109" i="1"/>
  <c r="E137" i="1"/>
  <c r="E162" i="1"/>
  <c r="E122" i="1"/>
  <c r="E106" i="1"/>
  <c r="E152" i="1"/>
  <c r="E49" i="1"/>
  <c r="E33" i="1"/>
  <c r="E138" i="1"/>
  <c r="F138" i="1" s="1"/>
  <c r="E123" i="1"/>
  <c r="E22" i="1"/>
  <c r="E83" i="1"/>
  <c r="E148" i="1"/>
  <c r="E116" i="1"/>
  <c r="E51" i="1"/>
  <c r="E35" i="1"/>
  <c r="E96" i="1"/>
  <c r="E161" i="1"/>
  <c r="F161" i="1" s="1"/>
  <c r="G161" i="1" s="1"/>
  <c r="K161" i="1" s="1"/>
  <c r="E130" i="1"/>
  <c r="E40" i="1"/>
  <c r="E118" i="1"/>
  <c r="E156" i="1"/>
  <c r="E45" i="1"/>
  <c r="E21" i="1"/>
  <c r="E52" i="1"/>
  <c r="E111" i="1"/>
  <c r="E87" i="1"/>
  <c r="E147" i="1"/>
  <c r="E153" i="1"/>
  <c r="E15" i="1"/>
  <c r="E121" i="2" l="1"/>
  <c r="F45" i="1"/>
  <c r="G45" i="1" s="1"/>
  <c r="I45" i="1" s="1"/>
  <c r="F51" i="1"/>
  <c r="G51" i="1" s="1"/>
  <c r="I51" i="1" s="1"/>
  <c r="E127" i="2"/>
  <c r="E125" i="2"/>
  <c r="F49" i="1"/>
  <c r="G49" i="1" s="1"/>
  <c r="I49" i="1" s="1"/>
  <c r="E82" i="2"/>
  <c r="F143" i="1"/>
  <c r="G143" i="1" s="1"/>
  <c r="J143" i="1" s="1"/>
  <c r="E140" i="2"/>
  <c r="F151" i="1"/>
  <c r="G151" i="1" s="1"/>
  <c r="K151" i="1" s="1"/>
  <c r="F156" i="1"/>
  <c r="G156" i="1" s="1"/>
  <c r="K156" i="1" s="1"/>
  <c r="E145" i="2"/>
  <c r="E70" i="2"/>
  <c r="F116" i="1"/>
  <c r="G116" i="1" s="1"/>
  <c r="I116" i="1" s="1"/>
  <c r="E141" i="2"/>
  <c r="F152" i="1"/>
  <c r="G152" i="1" s="1"/>
  <c r="K152" i="1" s="1"/>
  <c r="F23" i="1"/>
  <c r="G23" i="1" s="1"/>
  <c r="I23" i="1" s="1"/>
  <c r="E99" i="2"/>
  <c r="F36" i="1"/>
  <c r="G36" i="1" s="1"/>
  <c r="I36" i="1" s="1"/>
  <c r="E112" i="2"/>
  <c r="E135" i="2"/>
  <c r="F135" i="1"/>
  <c r="G135" i="1" s="1"/>
  <c r="I135" i="1" s="1"/>
  <c r="E84" i="2"/>
  <c r="F145" i="1"/>
  <c r="G145" i="1" s="1"/>
  <c r="J145" i="1" s="1"/>
  <c r="E42" i="2"/>
  <c r="E41" i="2"/>
  <c r="F87" i="1"/>
  <c r="G87" i="1" s="1"/>
  <c r="I87" i="1" s="1"/>
  <c r="F130" i="1"/>
  <c r="G130" i="1" s="1"/>
  <c r="I130" i="1" s="1"/>
  <c r="E132" i="2"/>
  <c r="E98" i="2"/>
  <c r="F22" i="1"/>
  <c r="G22" i="1" s="1"/>
  <c r="I22" i="1" s="1"/>
  <c r="F162" i="1"/>
  <c r="G162" i="1" s="1"/>
  <c r="K162" i="1" s="1"/>
  <c r="E91" i="2"/>
  <c r="F50" i="1"/>
  <c r="G50" i="1" s="1"/>
  <c r="I50" i="1" s="1"/>
  <c r="E126" i="2"/>
  <c r="E81" i="2"/>
  <c r="F129" i="1"/>
  <c r="G129" i="1" s="1"/>
  <c r="I129" i="1" s="1"/>
  <c r="F29" i="1"/>
  <c r="G29" i="1" s="1"/>
  <c r="I29" i="1" s="1"/>
  <c r="E105" i="2"/>
  <c r="E119" i="2"/>
  <c r="F43" i="1"/>
  <c r="G43" i="1" s="1"/>
  <c r="I43" i="1" s="1"/>
  <c r="F153" i="1"/>
  <c r="G153" i="1" s="1"/>
  <c r="K153" i="1" s="1"/>
  <c r="E142" i="2"/>
  <c r="F148" i="1"/>
  <c r="G148" i="1" s="1"/>
  <c r="J148" i="1" s="1"/>
  <c r="E87" i="2"/>
  <c r="E131" i="2"/>
  <c r="F125" i="1"/>
  <c r="G125" i="1" s="1"/>
  <c r="I125" i="1" s="1"/>
  <c r="F147" i="1"/>
  <c r="G147" i="1" s="1"/>
  <c r="J147" i="1" s="1"/>
  <c r="E86" i="2"/>
  <c r="E76" i="2"/>
  <c r="F122" i="1"/>
  <c r="G122" i="1" s="1"/>
  <c r="I122" i="1" s="1"/>
  <c r="F102" i="1"/>
  <c r="G102" i="1" s="1"/>
  <c r="E56" i="2"/>
  <c r="E130" i="2"/>
  <c r="F123" i="1"/>
  <c r="G123" i="1" s="1"/>
  <c r="I123" i="1" s="1"/>
  <c r="E136" i="2"/>
  <c r="F137" i="1"/>
  <c r="G137" i="1" s="1"/>
  <c r="I137" i="1" s="1"/>
  <c r="F115" i="1"/>
  <c r="G115" i="1" s="1"/>
  <c r="I115" i="1" s="1"/>
  <c r="E69" i="2"/>
  <c r="F24" i="1"/>
  <c r="G24" i="1" s="1"/>
  <c r="I24" i="1" s="1"/>
  <c r="E100" i="2"/>
  <c r="E64" i="2"/>
  <c r="F110" i="1"/>
  <c r="G110" i="1" s="1"/>
  <c r="I110" i="1" s="1"/>
  <c r="I100" i="1"/>
  <c r="E116" i="2"/>
  <c r="F40" i="1"/>
  <c r="G40" i="1" s="1"/>
  <c r="I40" i="1" s="1"/>
  <c r="E114" i="2"/>
  <c r="F38" i="1"/>
  <c r="G38" i="1" s="1"/>
  <c r="I38" i="1" s="1"/>
  <c r="F111" i="1"/>
  <c r="G111" i="1" s="1"/>
  <c r="I111" i="1" s="1"/>
  <c r="E65" i="2"/>
  <c r="E128" i="2"/>
  <c r="F52" i="1"/>
  <c r="G52" i="1" s="1"/>
  <c r="I52" i="1" s="1"/>
  <c r="F96" i="1"/>
  <c r="G96" i="1" s="1"/>
  <c r="I96" i="1" s="1"/>
  <c r="E50" i="2"/>
  <c r="F109" i="1"/>
  <c r="G109" i="1" s="1"/>
  <c r="I109" i="1" s="1"/>
  <c r="E63" i="2"/>
  <c r="E92" i="2"/>
  <c r="F163" i="1"/>
  <c r="G163" i="1" s="1"/>
  <c r="K163" i="1" s="1"/>
  <c r="E59" i="2"/>
  <c r="F105" i="1"/>
  <c r="G105" i="1" s="1"/>
  <c r="I105" i="1" s="1"/>
  <c r="E89" i="2"/>
  <c r="F150" i="1"/>
  <c r="G150" i="1" s="1"/>
  <c r="J150" i="1" s="1"/>
  <c r="E72" i="2"/>
  <c r="F118" i="1"/>
  <c r="G118" i="1" s="1"/>
  <c r="I118" i="1" s="1"/>
  <c r="E60" i="2"/>
  <c r="F106" i="1"/>
  <c r="G106" i="1" s="1"/>
  <c r="I106" i="1" s="1"/>
  <c r="E129" i="2"/>
  <c r="F53" i="1"/>
  <c r="G53" i="1" s="1"/>
  <c r="I53" i="1" s="1"/>
  <c r="F83" i="1"/>
  <c r="G83" i="1" s="1"/>
  <c r="I83" i="1" s="1"/>
  <c r="E39" i="2"/>
  <c r="E102" i="2"/>
  <c r="F26" i="1"/>
  <c r="G26" i="1" s="1"/>
  <c r="I26" i="1" s="1"/>
  <c r="E103" i="2"/>
  <c r="F27" i="1"/>
  <c r="G27" i="1" s="1"/>
  <c r="I27" i="1" s="1"/>
  <c r="E97" i="2"/>
  <c r="F21" i="1"/>
  <c r="G21" i="1" s="1"/>
  <c r="I21" i="1" s="1"/>
  <c r="E111" i="2"/>
  <c r="F35" i="1"/>
  <c r="G35" i="1" s="1"/>
  <c r="I35" i="1" s="1"/>
  <c r="F33" i="1"/>
  <c r="G33" i="1" s="1"/>
  <c r="I33" i="1" s="1"/>
  <c r="E109" i="2"/>
  <c r="E88" i="2"/>
  <c r="F149" i="1"/>
  <c r="G149" i="1" s="1"/>
  <c r="K149" i="1" s="1"/>
  <c r="F158" i="1"/>
  <c r="G158" i="1" s="1"/>
  <c r="K158" i="1" s="1"/>
  <c r="E146" i="2"/>
  <c r="F121" i="1"/>
  <c r="G121" i="1" s="1"/>
  <c r="I121" i="1" s="1"/>
  <c r="E75" i="2"/>
  <c r="E124" i="2"/>
  <c r="F48" i="1"/>
  <c r="G48" i="1" s="1"/>
  <c r="I48" i="1" s="1"/>
  <c r="C11" i="1"/>
  <c r="C12" i="1"/>
  <c r="C16" i="1" l="1"/>
  <c r="D18" i="1" s="1"/>
  <c r="O153" i="1"/>
  <c r="O133" i="1"/>
  <c r="O170" i="1"/>
  <c r="O162" i="1"/>
  <c r="O155" i="1"/>
  <c r="O161" i="1"/>
  <c r="O123" i="1"/>
  <c r="O154" i="1"/>
  <c r="O131" i="1"/>
  <c r="O151" i="1"/>
  <c r="O137" i="1"/>
  <c r="O145" i="1"/>
  <c r="O164" i="1"/>
  <c r="O172" i="1"/>
  <c r="O169" i="1"/>
  <c r="O152" i="1"/>
  <c r="O160" i="1"/>
  <c r="O149" i="1"/>
  <c r="O143" i="1"/>
  <c r="O156" i="1"/>
  <c r="O141" i="1"/>
  <c r="O157" i="1"/>
  <c r="O146" i="1"/>
  <c r="O147" i="1"/>
  <c r="O130" i="1"/>
  <c r="O159" i="1"/>
  <c r="O148" i="1"/>
  <c r="O168" i="1"/>
  <c r="O125" i="1"/>
  <c r="O171" i="1"/>
  <c r="O165" i="1"/>
  <c r="O144" i="1"/>
  <c r="O139" i="1"/>
  <c r="O142" i="1"/>
  <c r="O167" i="1"/>
  <c r="O150" i="1"/>
  <c r="O135" i="1"/>
  <c r="O166" i="1"/>
  <c r="O163" i="1"/>
  <c r="O158" i="1"/>
  <c r="C15" i="1"/>
  <c r="I102" i="1"/>
  <c r="E16" i="1" l="1"/>
  <c r="E17" i="1" s="1"/>
  <c r="C18" i="1"/>
</calcChain>
</file>

<file path=xl/sharedStrings.xml><?xml version="1.0" encoding="utf-8"?>
<sst xmlns="http://schemas.openxmlformats.org/spreadsheetml/2006/main" count="1440" uniqueCount="598">
  <si>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</si>
  <si>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</si>
  <si>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</si>
  <si>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</si>
  <si>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</si>
  <si>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</si>
  <si>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</si>
  <si>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</si>
  <si>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</si>
  <si>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</si>
  <si>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</si>
  <si>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</si>
  <si>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</si>
  <si>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</si>
  <si>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</si>
  <si>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</si>
  <si>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</si>
  <si>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</si>
  <si>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</si>
  <si>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</si>
  <si>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</si>
  <si>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</si>
  <si>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</si>
  <si>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</si>
  <si>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</si>
  <si>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</si>
  <si>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</si>
  <si>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</si>
  <si>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</si>
  <si>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BBSAG 23</t>
  </si>
  <si>
    <t>K</t>
  </si>
  <si>
    <t>BBSAG 27</t>
  </si>
  <si>
    <t>BBSAG 29</t>
  </si>
  <si>
    <t>BBSAG 33</t>
  </si>
  <si>
    <t>BBSAG 34</t>
  </si>
  <si>
    <t>BBSAG 37</t>
  </si>
  <si>
    <t>BBSAG 39</t>
  </si>
  <si>
    <t>BBSAG 44</t>
  </si>
  <si>
    <t>BBSAG 45</t>
  </si>
  <si>
    <t>BBSAG 47</t>
  </si>
  <si>
    <t>BBSAG 48</t>
  </si>
  <si>
    <t>BBSAG 50</t>
  </si>
  <si>
    <t>BBSAG 56</t>
  </si>
  <si>
    <t>BBSAG 57</t>
  </si>
  <si>
    <t>BBSAG 61</t>
  </si>
  <si>
    <t>BBSAG 62</t>
  </si>
  <si>
    <t>BBSAG 63</t>
  </si>
  <si>
    <t>BBSAG 67</t>
  </si>
  <si>
    <t>BBSAG 69</t>
  </si>
  <si>
    <t>BBSAG 72</t>
  </si>
  <si>
    <t>BRNO 27</t>
  </si>
  <si>
    <t>BBSAG 79</t>
  </si>
  <si>
    <t>BBSAG 88</t>
  </si>
  <si>
    <t>BRNO 30</t>
  </si>
  <si>
    <t>BBSAG 89</t>
  </si>
  <si>
    <t>BBSAG 93</t>
  </si>
  <si>
    <t>BBSAG 96</t>
  </si>
  <si>
    <t>BBSAG 98</t>
  </si>
  <si>
    <t>BRNO 31</t>
  </si>
  <si>
    <t>BBSAG 102</t>
  </si>
  <si>
    <t>BBSAG 103</t>
  </si>
  <si>
    <t>BBSAG 104</t>
  </si>
  <si>
    <t>BBSAG 105</t>
  </si>
  <si>
    <t>BBSAG 109</t>
  </si>
  <si>
    <t>BBSAG 110</t>
  </si>
  <si>
    <t>BBSAG 111</t>
  </si>
  <si>
    <t>BBSAG 115</t>
  </si>
  <si>
    <t>BBSAG 113</t>
  </si>
  <si>
    <t>BBSAG 116</t>
  </si>
  <si>
    <t>IBVS 5017</t>
  </si>
  <si>
    <t>I</t>
  </si>
  <si>
    <t>EA/SD</t>
  </si>
  <si>
    <t>IBVS 5543</t>
  </si>
  <si>
    <t># of data points:</t>
  </si>
  <si>
    <t>UZ Sge / GSC 01626-01289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</si>
  <si>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</si>
  <si>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</si>
  <si>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</si>
  <si>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</si>
  <si>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</si>
  <si>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</si>
  <si>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</si>
  <si>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</si>
  <si>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</si>
  <si>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IBVS 5897</t>
  </si>
  <si>
    <t>II</t>
  </si>
  <si>
    <t>OEJV 0074</t>
  </si>
  <si>
    <t>vis</t>
  </si>
  <si>
    <t>CCD+R</t>
  </si>
  <si>
    <t>CCD+I</t>
  </si>
  <si>
    <t>OEJV 0107</t>
  </si>
  <si>
    <t>IBVS 5924</t>
  </si>
  <si>
    <t>Add cycle</t>
  </si>
  <si>
    <t>Old Cycle</t>
  </si>
  <si>
    <t>OEJV 0137</t>
  </si>
  <si>
    <t>IBVS 5959</t>
  </si>
  <si>
    <t>IBVS 6007</t>
  </si>
  <si>
    <t>OEJV 0003</t>
  </si>
  <si>
    <t>IBVS 5984</t>
  </si>
  <si>
    <t>Possible LiTE relation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</si>
  <si>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</si>
  <si>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</si>
  <si>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</si>
  <si>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</si>
  <si>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</si>
  <si>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</si>
  <si>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</si>
  <si>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</si>
  <si>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</si>
  <si>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</si>
  <si>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</si>
  <si>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2427612.51 </t>
  </si>
  <si>
    <t> 24.06.1934 00:14 </t>
  </si>
  <si>
    <t> -0.13 </t>
  </si>
  <si>
    <t>P </t>
  </si>
  <si>
    <t> A.van de Voorde </t>
  </si>
  <si>
    <t> VSS 1.271 </t>
  </si>
  <si>
    <t>2427931.53 </t>
  </si>
  <si>
    <t> 09.05.1935 00:43 </t>
  </si>
  <si>
    <t> -0.18 </t>
  </si>
  <si>
    <t>2428432.40 </t>
  </si>
  <si>
    <t> 20.09.1936 21:36 </t>
  </si>
  <si>
    <t> -0.06 </t>
  </si>
  <si>
    <t>2428700.48 </t>
  </si>
  <si>
    <t> 15.06.1937 23:31 </t>
  </si>
  <si>
    <t> -0.09 </t>
  </si>
  <si>
    <t>V </t>
  </si>
  <si>
    <t> K.Kordylewski </t>
  </si>
  <si>
    <t> AAC 3.91 </t>
  </si>
  <si>
    <t>2428811.266 </t>
  </si>
  <si>
    <t> 04.10.1937 18:23 </t>
  </si>
  <si>
    <t> -0.086 </t>
  </si>
  <si>
    <t> AA 27.162 </t>
  </si>
  <si>
    <t>2429130.332 </t>
  </si>
  <si>
    <t> 19.08.1938 19:58 </t>
  </si>
  <si>
    <t>2429429.461 </t>
  </si>
  <si>
    <t> 14.06.1939 23:03 </t>
  </si>
  <si>
    <t> -0.081 </t>
  </si>
  <si>
    <t> H.van Schewick </t>
  </si>
  <si>
    <t> NAZ 7.35 </t>
  </si>
  <si>
    <t>2429429.52 </t>
  </si>
  <si>
    <t> 15.06.1939 00:28 </t>
  </si>
  <si>
    <t> -0.02 </t>
  </si>
  <si>
    <t>2429571.256 </t>
  </si>
  <si>
    <t> 03.11.1939 18:08 </t>
  </si>
  <si>
    <t> -0.093 </t>
  </si>
  <si>
    <t>2429808.44 </t>
  </si>
  <si>
    <t> 27.06.1940 22:33 </t>
  </si>
  <si>
    <t> 0.01 </t>
  </si>
  <si>
    <t>2429961.26 </t>
  </si>
  <si>
    <t> 27.11.1940 18:14 </t>
  </si>
  <si>
    <t>2430169.521 </t>
  </si>
  <si>
    <t> 24.06.1941 00:30 </t>
  </si>
  <si>
    <t> -0.075 </t>
  </si>
  <si>
    <t>2430200.51 </t>
  </si>
  <si>
    <t> 25.07.1941 00:14 </t>
  </si>
  <si>
    <t> -0.11 </t>
  </si>
  <si>
    <t>2430260.32 </t>
  </si>
  <si>
    <t> 22.09.1941 19:40 </t>
  </si>
  <si>
    <t> -0.12 </t>
  </si>
  <si>
    <t>2430639.249 </t>
  </si>
  <si>
    <t> 06.10.1942 17:58 </t>
  </si>
  <si>
    <t> -0.083 </t>
  </si>
  <si>
    <t>2430938.378 </t>
  </si>
  <si>
    <t> 01.08.1943 21:04 </t>
  </si>
  <si>
    <t> -0.078 </t>
  </si>
  <si>
    <t> G.A.Lange </t>
  </si>
  <si>
    <t> AC 219.31 </t>
  </si>
  <si>
    <t>2430947.242 </t>
  </si>
  <si>
    <t> 10.08.1943 17:48 </t>
  </si>
  <si>
    <t> -0.077 </t>
  </si>
  <si>
    <t>2430967.178 </t>
  </si>
  <si>
    <t> 30.08.1943 16:16 </t>
  </si>
  <si>
    <t> -0.082 </t>
  </si>
  <si>
    <t>2430987.116 </t>
  </si>
  <si>
    <t> 19.09.1943 14:47 </t>
  </si>
  <si>
    <t>2430989.323 </t>
  </si>
  <si>
    <t> 21.09.1943 19:45 </t>
  </si>
  <si>
    <t> -0.094 </t>
  </si>
  <si>
    <t>2430998.200 </t>
  </si>
  <si>
    <t> 30.09.1943 16:48 </t>
  </si>
  <si>
    <t> -0.080 </t>
  </si>
  <si>
    <t>2431020.31 </t>
  </si>
  <si>
    <t> 22.10.1943 19:26 </t>
  </si>
  <si>
    <t>2436433.446 </t>
  </si>
  <si>
    <t> 17.08.1958 22:42 </t>
  </si>
  <si>
    <t> -0.026 </t>
  </si>
  <si>
    <t> H.Huth </t>
  </si>
  <si>
    <t> MVS 3.121 </t>
  </si>
  <si>
    <t>2436453.340 </t>
  </si>
  <si>
    <t> 06.09.1958 20:09 </t>
  </si>
  <si>
    <t> -0.074 </t>
  </si>
  <si>
    <t>2437820.522 </t>
  </si>
  <si>
    <t> 05.06.1962 00:31 </t>
  </si>
  <si>
    <t> 0.001 </t>
  </si>
  <si>
    <t>2437911.372 </t>
  </si>
  <si>
    <t> 03.09.1962 20:55 </t>
  </si>
  <si>
    <t> 0.006 </t>
  </si>
  <si>
    <t>2438170.527 </t>
  </si>
  <si>
    <t> 21.05.1963 00:38 </t>
  </si>
  <si>
    <t> -0.079 </t>
  </si>
  <si>
    <t>2438210.474 </t>
  </si>
  <si>
    <t> 29.06.1963 23:22 </t>
  </si>
  <si>
    <t> -0.016 </t>
  </si>
  <si>
    <t>2438549.502 </t>
  </si>
  <si>
    <t> 03.06.1964 00:02 </t>
  </si>
  <si>
    <t> 0.005 </t>
  </si>
  <si>
    <t>2438560.517 </t>
  </si>
  <si>
    <t> 14.06.1964 00:24 </t>
  </si>
  <si>
    <t> -0.058 </t>
  </si>
  <si>
    <t>2438651.395 </t>
  </si>
  <si>
    <t> 12.09.1964 21:28 </t>
  </si>
  <si>
    <t> -0.025 </t>
  </si>
  <si>
    <t>2441188.435 </t>
  </si>
  <si>
    <t> 24.08.1971 22:26 </t>
  </si>
  <si>
    <t> H.Peter </t>
  </si>
  <si>
    <t> ORI 129 </t>
  </si>
  <si>
    <t>2442606.506 </t>
  </si>
  <si>
    <t> 13.07.1975 00:08 </t>
  </si>
  <si>
    <t> 0.003 </t>
  </si>
  <si>
    <t> BBS 23/54 </t>
  </si>
  <si>
    <t>2442874.618 </t>
  </si>
  <si>
    <t> 06.04.1976 02:49 </t>
  </si>
  <si>
    <t> 0.011 </t>
  </si>
  <si>
    <t> K.Locher </t>
  </si>
  <si>
    <t> BBS 27 </t>
  </si>
  <si>
    <t>2442996.468 </t>
  </si>
  <si>
    <t> 05.08.1976 23:13 </t>
  </si>
  <si>
    <t> -0.004 </t>
  </si>
  <si>
    <t> BBS 29 </t>
  </si>
  <si>
    <t>2442996.475 </t>
  </si>
  <si>
    <t> 05.08.1976 23:24 </t>
  </si>
  <si>
    <t>2443016.412 </t>
  </si>
  <si>
    <t> 25.08.1976 21:53 </t>
  </si>
  <si>
    <t> -0.001 </t>
  </si>
  <si>
    <t>2443016.415 </t>
  </si>
  <si>
    <t> 25.08.1976 21:57 </t>
  </si>
  <si>
    <t> 0.002 </t>
  </si>
  <si>
    <t>2443284.526 </t>
  </si>
  <si>
    <t> 21.05.1977 00:37 </t>
  </si>
  <si>
    <t> 0.009 </t>
  </si>
  <si>
    <t> BBS 33 </t>
  </si>
  <si>
    <t>2443304.462 </t>
  </si>
  <si>
    <t> 09.06.1977 23:05 </t>
  </si>
  <si>
    <t>2443335.482 </t>
  </si>
  <si>
    <t> 10.07.1977 23:34 </t>
  </si>
  <si>
    <t> BBS 34 </t>
  </si>
  <si>
    <t>2443663.411 </t>
  </si>
  <si>
    <t> 03.06.1978 21:51 </t>
  </si>
  <si>
    <t> 0.004 </t>
  </si>
  <si>
    <t> BBS 37 </t>
  </si>
  <si>
    <t>2443674.490 </t>
  </si>
  <si>
    <t> 14.06.1978 23:45 </t>
  </si>
  <si>
    <t>2443765.338 </t>
  </si>
  <si>
    <t> 13.09.1978 20:06 </t>
  </si>
  <si>
    <t> 0.007 </t>
  </si>
  <si>
    <t> BBS 39 </t>
  </si>
  <si>
    <t>2444115.416 </t>
  </si>
  <si>
    <t> 29.08.1979 21:59 </t>
  </si>
  <si>
    <t> BBS 44 </t>
  </si>
  <si>
    <t>2444135.364 </t>
  </si>
  <si>
    <t> 18.09.1979 20:44 </t>
  </si>
  <si>
    <t> BBS 45 </t>
  </si>
  <si>
    <t>2444343.638 </t>
  </si>
  <si>
    <t> 14.04.1980 03:18 </t>
  </si>
  <si>
    <t> BBS 47 </t>
  </si>
  <si>
    <t>2444383.517 </t>
  </si>
  <si>
    <t> 24.05.1980 00:24 </t>
  </si>
  <si>
    <t> BBS 48 </t>
  </si>
  <si>
    <t>2444403.461 </t>
  </si>
  <si>
    <t> 12.06.1980 23:03 </t>
  </si>
  <si>
    <t>2444485.447 </t>
  </si>
  <si>
    <t> 02.09.1980 22:43 </t>
  </si>
  <si>
    <t> BBS 50 </t>
  </si>
  <si>
    <t>2444844.396 </t>
  </si>
  <si>
    <t> 27.08.1981 21:30 </t>
  </si>
  <si>
    <t> BBS 56 </t>
  </si>
  <si>
    <t>2444844.397 </t>
  </si>
  <si>
    <t> 27.08.1981 21:31 </t>
  </si>
  <si>
    <t>2444915.301 </t>
  </si>
  <si>
    <t> 06.11.1981 19:13 </t>
  </si>
  <si>
    <t> BBS 57 </t>
  </si>
  <si>
    <t>2445163.460 </t>
  </si>
  <si>
    <t> 12.07.1982 23:02 </t>
  </si>
  <si>
    <t> BBS 61 </t>
  </si>
  <si>
    <t>2445225.497 </t>
  </si>
  <si>
    <t> 12.09.1982 23:55 </t>
  </si>
  <si>
    <t> -0.002 </t>
  </si>
  <si>
    <t> BBS 62 </t>
  </si>
  <si>
    <t>2445225.499 </t>
  </si>
  <si>
    <t> 12.09.1982 23:58 </t>
  </si>
  <si>
    <t> 0.000 </t>
  </si>
  <si>
    <t> T.Schildknecht </t>
  </si>
  <si>
    <t>2445274.242 </t>
  </si>
  <si>
    <t> 31.10.1982 17:48 </t>
  </si>
  <si>
    <t> BBS 63 </t>
  </si>
  <si>
    <t>2445533.490 </t>
  </si>
  <si>
    <t> 17.07.1983 23:45 </t>
  </si>
  <si>
    <t> BBS 67 </t>
  </si>
  <si>
    <t>2445604.388 </t>
  </si>
  <si>
    <t> 26.09.1983 21:18 </t>
  </si>
  <si>
    <t> BBS 69 </t>
  </si>
  <si>
    <t>2445635.407 </t>
  </si>
  <si>
    <t> 27.10.1983 21:46 </t>
  </si>
  <si>
    <t>2445635.409 </t>
  </si>
  <si>
    <t> 27.10.1983 21:48 </t>
  </si>
  <si>
    <t> -0.000 </t>
  </si>
  <si>
    <t>2445644.275 </t>
  </si>
  <si>
    <t> 05.11.1983 18:36 </t>
  </si>
  <si>
    <t>2446293.463 </t>
  </si>
  <si>
    <t> 15.08.1985 23:06 </t>
  </si>
  <si>
    <t> -0.019 </t>
  </si>
  <si>
    <t> M.Znojilova </t>
  </si>
  <si>
    <t> BRNO 27 </t>
  </si>
  <si>
    <t>2446293.470 </t>
  </si>
  <si>
    <t> 15.08.1985 23:16 </t>
  </si>
  <si>
    <t> -0.012 </t>
  </si>
  <si>
    <t> V.Bulant </t>
  </si>
  <si>
    <t> P.Slavik </t>
  </si>
  <si>
    <t>2446293.476 </t>
  </si>
  <si>
    <t> 15.08.1985 23:25 </t>
  </si>
  <si>
    <t> -0.006 </t>
  </si>
  <si>
    <t> J.Borovicka </t>
  </si>
  <si>
    <t> V.Wagner </t>
  </si>
  <si>
    <t>2446293.488 </t>
  </si>
  <si>
    <t> 15.08.1985 23:42 </t>
  </si>
  <si>
    <t> A.Slatinsky </t>
  </si>
  <si>
    <t>2446373.242 </t>
  </si>
  <si>
    <t> 03.11.1985 17:48 </t>
  </si>
  <si>
    <t> BBS 79 </t>
  </si>
  <si>
    <t>2447330.430 </t>
  </si>
  <si>
    <t> 17.06.1988 22:19 </t>
  </si>
  <si>
    <t> -0.015 </t>
  </si>
  <si>
    <t> BBS 88 </t>
  </si>
  <si>
    <t>2447392.467 </t>
  </si>
  <si>
    <t> 18.08.1988 23:12 </t>
  </si>
  <si>
    <t> -0.018 </t>
  </si>
  <si>
    <t> R.Slatinska </t>
  </si>
  <si>
    <t> BRNO 30 </t>
  </si>
  <si>
    <t> J.Tomcala </t>
  </si>
  <si>
    <t>2447392.471 </t>
  </si>
  <si>
    <t> 18.08.1988 23:18 </t>
  </si>
  <si>
    <t> -0.014 </t>
  </si>
  <si>
    <t> I.Lizalova </t>
  </si>
  <si>
    <t>2447392.472 </t>
  </si>
  <si>
    <t> 18.08.1988 23:19 </t>
  </si>
  <si>
    <t> -0.013 </t>
  </si>
  <si>
    <t>2447392.474 </t>
  </si>
  <si>
    <t> 18.08.1988 23:22 </t>
  </si>
  <si>
    <t> -0.011 </t>
  </si>
  <si>
    <t> K.Dolejsi </t>
  </si>
  <si>
    <t>2447392.476 </t>
  </si>
  <si>
    <t> 18.08.1988 23:25 </t>
  </si>
  <si>
    <t> -0.009 </t>
  </si>
  <si>
    <t> A.Umlauf </t>
  </si>
  <si>
    <t> M.Vrastak </t>
  </si>
  <si>
    <t>2447392.479 </t>
  </si>
  <si>
    <t> 18.08.1988 23:29 </t>
  </si>
  <si>
    <t> P.Lutcha </t>
  </si>
  <si>
    <t>2447392.481 </t>
  </si>
  <si>
    <t> 18.08.1988 23:32 </t>
  </si>
  <si>
    <t> BBS 89 </t>
  </si>
  <si>
    <t>2447392.482 </t>
  </si>
  <si>
    <t> 18.08.1988 23:34 </t>
  </si>
  <si>
    <t> T.Korecky </t>
  </si>
  <si>
    <t>2447392.493 </t>
  </si>
  <si>
    <t> 18.08.1988 23:49 </t>
  </si>
  <si>
    <t> 0.008 </t>
  </si>
  <si>
    <t> P.Hajek </t>
  </si>
  <si>
    <t>2447822.370 </t>
  </si>
  <si>
    <t> 22.10.1989 20:52 </t>
  </si>
  <si>
    <t> 0.033 </t>
  </si>
  <si>
    <t> BBS 93 </t>
  </si>
  <si>
    <t>2448121.453 </t>
  </si>
  <si>
    <t> 17.08.1990 22:52 </t>
  </si>
  <si>
    <t> -0.008 </t>
  </si>
  <si>
    <t> BBS 96 </t>
  </si>
  <si>
    <t>2448429.449 </t>
  </si>
  <si>
    <t> 21.06.1991 22:46 </t>
  </si>
  <si>
    <t> BBS 98 </t>
  </si>
  <si>
    <t>2448440.510 </t>
  </si>
  <si>
    <t> 03.07.1991 00:14 </t>
  </si>
  <si>
    <t> -0.017 </t>
  </si>
  <si>
    <t>2448460.458 </t>
  </si>
  <si>
    <t> 22.07.1991 22:59 </t>
  </si>
  <si>
    <t> -0.010 </t>
  </si>
  <si>
    <t>2448460.463 </t>
  </si>
  <si>
    <t> 22.07.1991 23:06 </t>
  </si>
  <si>
    <t> -0.005 </t>
  </si>
  <si>
    <t> J.Zahajsky </t>
  </si>
  <si>
    <t> BRNO 31 </t>
  </si>
  <si>
    <t>2448480.408 </t>
  </si>
  <si>
    <t> 11.08.1991 21:47 </t>
  </si>
  <si>
    <t>2448500.347 </t>
  </si>
  <si>
    <t> 31.08.1991 20:19 </t>
  </si>
  <si>
    <t>2448850.428 </t>
  </si>
  <si>
    <t> 15.08.1992 22:16 </t>
  </si>
  <si>
    <t> BBS 102 </t>
  </si>
  <si>
    <t>2448890.332 </t>
  </si>
  <si>
    <t> 24.09.1992 19:58 </t>
  </si>
  <si>
    <t> 0.012 </t>
  </si>
  <si>
    <t>2449078.642 </t>
  </si>
  <si>
    <t> 01.04.1993 03:24 </t>
  </si>
  <si>
    <t> BBS 103 </t>
  </si>
  <si>
    <t>2449158.419 </t>
  </si>
  <si>
    <t> 19.06.1993 22:03 </t>
  </si>
  <si>
    <t> BBS 104 </t>
  </si>
  <si>
    <t>2449220.465 </t>
  </si>
  <si>
    <t> 20.08.1993 23:09 </t>
  </si>
  <si>
    <t> BBS 105 </t>
  </si>
  <si>
    <t>2449807.648 </t>
  </si>
  <si>
    <t> 31.03.1995 03:33 </t>
  </si>
  <si>
    <t> 0.014 </t>
  </si>
  <si>
    <t> BBS 109 </t>
  </si>
  <si>
    <t>2449898.486 </t>
  </si>
  <si>
    <t> 29.06.1995 23:39 </t>
  </si>
  <si>
    <t>2449929.505 </t>
  </si>
  <si>
    <t> 31.07.1995 00:07 </t>
  </si>
  <si>
    <t> BBS 110 </t>
  </si>
  <si>
    <t>2450040.294 </t>
  </si>
  <si>
    <t> 18.11.1995 19:03 </t>
  </si>
  <si>
    <t> BBS 111 </t>
  </si>
  <si>
    <t>2450040.295 </t>
  </si>
  <si>
    <t> 18.11.1995 19:04 </t>
  </si>
  <si>
    <t> 0.010 </t>
  </si>
  <si>
    <t>2450319.4765 </t>
  </si>
  <si>
    <t> 23.08.1996 23:26 </t>
  </si>
  <si>
    <t> 0.0087 </t>
  </si>
  <si>
    <t> M.Major </t>
  </si>
  <si>
    <t> BRNO 32 </t>
  </si>
  <si>
    <t>2450319.481 </t>
  </si>
  <si>
    <t> 23.08.1996 23:32 </t>
  </si>
  <si>
    <t> 0.013 </t>
  </si>
  <si>
    <t> M.Martignoni </t>
  </si>
  <si>
    <t> BBS 115 </t>
  </si>
  <si>
    <t>2450319.4862 </t>
  </si>
  <si>
    <t> 23.08.1996 23:40 </t>
  </si>
  <si>
    <t> 0.0184 </t>
  </si>
  <si>
    <t>2450370.443 </t>
  </si>
  <si>
    <t> 13.10.1996 22:37 </t>
  </si>
  <si>
    <t> BBS 113 </t>
  </si>
  <si>
    <t>2450379.310 </t>
  </si>
  <si>
    <t> 22.10.1996 19:26 </t>
  </si>
  <si>
    <t> 0.017 </t>
  </si>
  <si>
    <t>2450688.4351 </t>
  </si>
  <si>
    <t> 27.08.1997 22:26 </t>
  </si>
  <si>
    <t> 0.0478 </t>
  </si>
  <si>
    <t>E </t>
  </si>
  <si>
    <t>o</t>
  </si>
  <si>
    <t> P.Frank </t>
  </si>
  <si>
    <t>BAVM 133 </t>
  </si>
  <si>
    <t>2450718.321 </t>
  </si>
  <si>
    <t> 26.09.1997 19:42 </t>
  </si>
  <si>
    <t> 0.021 </t>
  </si>
  <si>
    <t> BBS 116 </t>
  </si>
  <si>
    <t>2451746.427 </t>
  </si>
  <si>
    <t> 20.07.2000 22:14 </t>
  </si>
  <si>
    <t> 0.027 </t>
  </si>
  <si>
    <t> BBS 123 </t>
  </si>
  <si>
    <t>2451757.480 </t>
  </si>
  <si>
    <t> 31.07.2000 23:31 </t>
  </si>
  <si>
    <t> O.Bracek </t>
  </si>
  <si>
    <t>OEJV 0074 </t>
  </si>
  <si>
    <t>2451757.510 </t>
  </si>
  <si>
    <t> 01.08.2000 00:14 </t>
  </si>
  <si>
    <t> 0.032 </t>
  </si>
  <si>
    <t> B.Procházková </t>
  </si>
  <si>
    <t>2451757.516 </t>
  </si>
  <si>
    <t> 01.08.2000 00:23 </t>
  </si>
  <si>
    <t> 0.038 </t>
  </si>
  <si>
    <t> J.Cechal </t>
  </si>
  <si>
    <t>2451757.526 </t>
  </si>
  <si>
    <t> 01.08.2000 00:37 </t>
  </si>
  <si>
    <t> 0.048 </t>
  </si>
  <si>
    <t> P.Novotná </t>
  </si>
  <si>
    <t>2451777.450 </t>
  </si>
  <si>
    <t> 20.08.2000 22:48 </t>
  </si>
  <si>
    <t> 0.030 </t>
  </si>
  <si>
    <t> J.Zahajský </t>
  </si>
  <si>
    <t>2452116.4619 </t>
  </si>
  <si>
    <t> 25.07.2001 23:05 </t>
  </si>
  <si>
    <t> 0.0351 </t>
  </si>
  <si>
    <t>?</t>
  </si>
  <si>
    <t> R.Diethelm </t>
  </si>
  <si>
    <t> BBS 126 </t>
  </si>
  <si>
    <t>2452404.513 </t>
  </si>
  <si>
    <t> 10.05.2002 00:18 </t>
  </si>
  <si>
    <t> 0.041 </t>
  </si>
  <si>
    <t> BBS 128 </t>
  </si>
  <si>
    <t>2452526.379 </t>
  </si>
  <si>
    <t> 08.09.2002 21:05 </t>
  </si>
  <si>
    <t> 0.042 </t>
  </si>
  <si>
    <t> BBS 129 </t>
  </si>
  <si>
    <t>2452856.529 </t>
  </si>
  <si>
    <t> 05.08.2003 00:41 </t>
  </si>
  <si>
    <t> 0.047 </t>
  </si>
  <si>
    <t> BBS 130 </t>
  </si>
  <si>
    <t>2453463.642 </t>
  </si>
  <si>
    <t> 03.04.2005 03:24 </t>
  </si>
  <si>
    <t> 0.050 </t>
  </si>
  <si>
    <t>OEJV 0003 </t>
  </si>
  <si>
    <t>2453614.31796 </t>
  </si>
  <si>
    <t> 31.08.2005 19:37 </t>
  </si>
  <si>
    <t> 0.05594 </t>
  </si>
  <si>
    <t>C </t>
  </si>
  <si>
    <t>R</t>
  </si>
  <si>
    <t> L.Šmelcer </t>
  </si>
  <si>
    <t>2453913.4436 </t>
  </si>
  <si>
    <t> 26.06.2006 22:38 </t>
  </si>
  <si>
    <t> 0.0577 </t>
  </si>
  <si>
    <t>-I</t>
  </si>
  <si>
    <t> K.&amp; M.Rätz </t>
  </si>
  <si>
    <t>BAVM 186 </t>
  </si>
  <si>
    <t>2454035.31348 </t>
  </si>
  <si>
    <t> 26.10.2006 19:31 </t>
  </si>
  <si>
    <t>3689</t>
  </si>
  <si>
    <t> 0.06229 </t>
  </si>
  <si>
    <t> P.Zasche </t>
  </si>
  <si>
    <t>IBVS 6007 </t>
  </si>
  <si>
    <t>2454035.31390 </t>
  </si>
  <si>
    <t> 26.10.2006 19:32 </t>
  </si>
  <si>
    <t> 0.06271 </t>
  </si>
  <si>
    <t>2454252.45613 </t>
  </si>
  <si>
    <t> 31.05.2007 22:56 </t>
  </si>
  <si>
    <t>3787</t>
  </si>
  <si>
    <t> 0.06315 </t>
  </si>
  <si>
    <t>2454293.45120 </t>
  </si>
  <si>
    <t> 11.07.2007 22:49 </t>
  </si>
  <si>
    <t>3805.5</t>
  </si>
  <si>
    <t> 0.06717 </t>
  </si>
  <si>
    <t> A.Liakos &amp; P.Niarchos </t>
  </si>
  <si>
    <t> arXiv 1001.2838 </t>
  </si>
  <si>
    <t>2454313.39219 </t>
  </si>
  <si>
    <t> 31.07.2007 21:24 </t>
  </si>
  <si>
    <t>3814.5</t>
  </si>
  <si>
    <t> 0.06657 </t>
  </si>
  <si>
    <t>2454314.4972 </t>
  </si>
  <si>
    <t> 01.08.2007 23:55 </t>
  </si>
  <si>
    <t>3815</t>
  </si>
  <si>
    <t> 0.0637 </t>
  </si>
  <si>
    <t> F.Agerer </t>
  </si>
  <si>
    <t>BAVM 193 </t>
  </si>
  <si>
    <t>2454314.49758 </t>
  </si>
  <si>
    <t> 01.08.2007 23:56 </t>
  </si>
  <si>
    <t> 0.06409 </t>
  </si>
  <si>
    <t>2454365.4585 </t>
  </si>
  <si>
    <t> 21.09.2007 23:00 </t>
  </si>
  <si>
    <t> 0.0632 </t>
  </si>
  <si>
    <t>2454375.4165 </t>
  </si>
  <si>
    <t> 01.10.2007 21:59 </t>
  </si>
  <si>
    <t> 0.0504 </t>
  </si>
  <si>
    <t>2454662.3688 </t>
  </si>
  <si>
    <t> 14.07.2008 20:51 </t>
  </si>
  <si>
    <t> 0.0653 </t>
  </si>
  <si>
    <t>V;R</t>
  </si>
  <si>
    <t>IBVS 5897 </t>
  </si>
  <si>
    <t>2454713.3324 </t>
  </si>
  <si>
    <t> 03.09.2008 19:58 </t>
  </si>
  <si>
    <t> 0.0671 </t>
  </si>
  <si>
    <t>OEJV 0107 </t>
  </si>
  <si>
    <t>2454713.3325 </t>
  </si>
  <si>
    <t> 0.0672 </t>
  </si>
  <si>
    <t>2455012.4607 </t>
  </si>
  <si>
    <t> 29.06.2009 23:03 </t>
  </si>
  <si>
    <t> 0.0715 </t>
  </si>
  <si>
    <t> M.Rätz &amp; K.Rätz </t>
  </si>
  <si>
    <t>BAVM 214 </t>
  </si>
  <si>
    <t>2455021.3218 </t>
  </si>
  <si>
    <t> 08.07.2009 19:43 </t>
  </si>
  <si>
    <t> 0.0696 </t>
  </si>
  <si>
    <t>B;R</t>
  </si>
  <si>
    <t>2455022.4293 </t>
  </si>
  <si>
    <t> 09.07.2009 22:18 </t>
  </si>
  <si>
    <t> 0.0693 </t>
  </si>
  <si>
    <t>2455023.5389 </t>
  </si>
  <si>
    <t> 11.07.2009 00:56 </t>
  </si>
  <si>
    <t> 0.0710 </t>
  </si>
  <si>
    <t>B</t>
  </si>
  <si>
    <t>2455032.4024 </t>
  </si>
  <si>
    <t> 19.07.2009 21:39 </t>
  </si>
  <si>
    <t> 0.0716 </t>
  </si>
  <si>
    <t>BAVM 212 </t>
  </si>
  <si>
    <t>2455114.3830 </t>
  </si>
  <si>
    <t> 09.10.2009 21:11 </t>
  </si>
  <si>
    <t> 0.0701 </t>
  </si>
  <si>
    <t> N.Erkan et al. </t>
  </si>
  <si>
    <t>IBVS 5924 </t>
  </si>
  <si>
    <t>2455393.5686 </t>
  </si>
  <si>
    <t> 16.07.2010 01:38 </t>
  </si>
  <si>
    <t> 0.0734 </t>
  </si>
  <si>
    <t>BAVM 215 </t>
  </si>
  <si>
    <t>2455473.3370 </t>
  </si>
  <si>
    <t> 03.10.2010 20:05 </t>
  </si>
  <si>
    <t> 0.0754 </t>
  </si>
  <si>
    <t>OEJV 0137 </t>
  </si>
  <si>
    <t>2455473.3371 </t>
  </si>
  <si>
    <t> 0.0755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</si>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</sst>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5" fillId="2" borderId="12" xfId="0" applyNumberFormat="1" applyFont="1" applyFill="1" applyBorder="1" applyAlignment="1">
      <alignment horizontal="center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Sge - O-C Diagr.</a:t>
            </a:r>
          </a:p>
        </c:rich>
      </c:tx>
      <c:layout>
        <c:manualLayout>
          <c:xMode val="edge"/>
          <c:yMode val="edge"/>
          <c:x val="0.3652487853911877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39032266442725"/>
          <c:y val="0.14769252958613219"/>
          <c:w val="0.8049659328006094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6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C2-48FB-90EB-E4234881AD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63">
                    <c:v>0</c:v>
                  </c:pt>
                  <c:pt idx="107">
                    <c:v>5.0000000000000001E-3</c:v>
                  </c:pt>
                  <c:pt idx="111">
                    <c:v>0</c:v>
                  </c:pt>
                  <c:pt idx="113">
                    <c:v>0</c:v>
                  </c:pt>
                  <c:pt idx="115">
                    <c:v>0</c:v>
                  </c:pt>
                  <c:pt idx="117">
                    <c:v>0</c:v>
                  </c:pt>
                  <c:pt idx="119">
                    <c:v>0</c:v>
                  </c:pt>
                  <c:pt idx="122">
                    <c:v>5.0000000000000001E-3</c:v>
                  </c:pt>
                  <c:pt idx="123">
                    <c:v>2E-3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5.0000000000000001E-4</c:v>
                  </c:pt>
                  <c:pt idx="127">
                    <c:v>2.7999999999999998E-4</c:v>
                  </c:pt>
                  <c:pt idx="128">
                    <c:v>0</c:v>
                  </c:pt>
                  <c:pt idx="129">
                    <c:v>1.9000000000000001E-4</c:v>
                  </c:pt>
                  <c:pt idx="136">
                    <c:v>2.0000000000000001E-4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6.9999999999999999E-4</c:v>
                  </c:pt>
                  <c:pt idx="143">
                    <c:v>8.0000000000000004E-4</c:v>
                  </c:pt>
                  <c:pt idx="144">
                    <c:v>2.0000000000000001E-4</c:v>
                  </c:pt>
                  <c:pt idx="146">
                    <c:v>1E-4</c:v>
                  </c:pt>
                  <c:pt idx="147">
                    <c:v>8.0000000000000004E-4</c:v>
                  </c:pt>
                  <c:pt idx="149">
                    <c:v>2.0000000000000001E-4</c:v>
                  </c:pt>
                  <c:pt idx="151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63">
                    <c:v>0</c:v>
                  </c:pt>
                  <c:pt idx="107">
                    <c:v>5.0000000000000001E-3</c:v>
                  </c:pt>
                  <c:pt idx="111">
                    <c:v>0</c:v>
                  </c:pt>
                  <c:pt idx="113">
                    <c:v>0</c:v>
                  </c:pt>
                  <c:pt idx="115">
                    <c:v>0</c:v>
                  </c:pt>
                  <c:pt idx="117">
                    <c:v>0</c:v>
                  </c:pt>
                  <c:pt idx="119">
                    <c:v>0</c:v>
                  </c:pt>
                  <c:pt idx="122">
                    <c:v>5.0000000000000001E-3</c:v>
                  </c:pt>
                  <c:pt idx="123">
                    <c:v>2E-3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5.0000000000000001E-4</c:v>
                  </c:pt>
                  <c:pt idx="127">
                    <c:v>2.7999999999999998E-4</c:v>
                  </c:pt>
                  <c:pt idx="128">
                    <c:v>0</c:v>
                  </c:pt>
                  <c:pt idx="129">
                    <c:v>1.9000000000000001E-4</c:v>
                  </c:pt>
                  <c:pt idx="136">
                    <c:v>2.0000000000000001E-4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6.9999999999999999E-4</c:v>
                  </c:pt>
                  <c:pt idx="143">
                    <c:v>8.0000000000000004E-4</c:v>
                  </c:pt>
                  <c:pt idx="144">
                    <c:v>2.0000000000000001E-4</c:v>
                  </c:pt>
                  <c:pt idx="146">
                    <c:v>1E-4</c:v>
                  </c:pt>
                  <c:pt idx="147">
                    <c:v>8.0000000000000004E-4</c:v>
                  </c:pt>
                  <c:pt idx="149">
                    <c:v>2.0000000000000001E-4</c:v>
                  </c:pt>
                  <c:pt idx="1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-0.13112999999793828</c:v>
                </c:pt>
                <c:pt idx="1">
                  <c:v>-0.17660999999861815</c:v>
                </c:pt>
                <c:pt idx="2">
                  <c:v>-6.2154999995982507E-2</c:v>
                </c:pt>
                <c:pt idx="3">
                  <c:v>-8.5787499996513361E-2</c:v>
                </c:pt>
                <c:pt idx="4">
                  <c:v>-8.6412499997095438E-2</c:v>
                </c:pt>
                <c:pt idx="5">
                  <c:v>-8.5892499999317806E-2</c:v>
                </c:pt>
                <c:pt idx="6">
                  <c:v>-8.0779999996593688E-2</c:v>
                </c:pt>
                <c:pt idx="7">
                  <c:v>-2.1779999995487742E-2</c:v>
                </c:pt>
                <c:pt idx="8">
                  <c:v>-9.2659999994793907E-2</c:v>
                </c:pt>
                <c:pt idx="9">
                  <c:v>7.9625000034866389E-3</c:v>
                </c:pt>
                <c:pt idx="10">
                  <c:v>-5.7579999996960396E-2</c:v>
                </c:pt>
                <c:pt idx="11">
                  <c:v>-7.543499999519554E-2</c:v>
                </c:pt>
                <c:pt idx="12">
                  <c:v>-0.10668999999688822</c:v>
                </c:pt>
                <c:pt idx="13">
                  <c:v>-0.12146749999737949</c:v>
                </c:pt>
                <c:pt idx="14">
                  <c:v>-8.2724999996571569E-2</c:v>
                </c:pt>
                <c:pt idx="15">
                  <c:v>-7.761249999384745E-2</c:v>
                </c:pt>
                <c:pt idx="16">
                  <c:v>-7.6542499999050051E-2</c:v>
                </c:pt>
                <c:pt idx="17">
                  <c:v>-8.2134999996924307E-2</c:v>
                </c:pt>
                <c:pt idx="18">
                  <c:v>-8.572749999439111E-2</c:v>
                </c:pt>
                <c:pt idx="19">
                  <c:v>-9.4459999996615807E-2</c:v>
                </c:pt>
                <c:pt idx="20">
                  <c:v>-8.038999999553198E-2</c:v>
                </c:pt>
                <c:pt idx="21">
                  <c:v>-0.12771499999507796</c:v>
                </c:pt>
                <c:pt idx="22">
                  <c:v>-2.6212499993562233E-2</c:v>
                </c:pt>
                <c:pt idx="23">
                  <c:v>-7.3804999999993015E-2</c:v>
                </c:pt>
                <c:pt idx="24">
                  <c:v>1.2425000022631139E-3</c:v>
                </c:pt>
                <c:pt idx="25">
                  <c:v>6.2100000068312511E-3</c:v>
                </c:pt>
                <c:pt idx="26">
                  <c:v>-7.949249999364838E-2</c:v>
                </c:pt>
                <c:pt idx="27">
                  <c:v>-1.5677499992307276E-2</c:v>
                </c:pt>
                <c:pt idx="28">
                  <c:v>5.2500000019790605E-3</c:v>
                </c:pt>
                <c:pt idx="29">
                  <c:v>-5.8412499995029066E-2</c:v>
                </c:pt>
                <c:pt idx="30">
                  <c:v>-2.5444999999308493E-2</c:v>
                </c:pt>
                <c:pt idx="31">
                  <c:v>8.4249999781604856E-4</c:v>
                </c:pt>
                <c:pt idx="32">
                  <c:v>3.0425000077229924E-3</c:v>
                </c:pt>
                <c:pt idx="33">
                  <c:v>0.1030425000062678</c:v>
                </c:pt>
                <c:pt idx="34">
                  <c:v>1.1410000006435439E-2</c:v>
                </c:pt>
                <c:pt idx="35">
                  <c:v>-3.877499999362044E-3</c:v>
                </c:pt>
                <c:pt idx="36">
                  <c:v>3.1224999984260648E-3</c:v>
                </c:pt>
                <c:pt idx="37">
                  <c:v>-1.4700000028824434E-3</c:v>
                </c:pt>
                <c:pt idx="38">
                  <c:v>1.5300000013667159E-3</c:v>
                </c:pt>
                <c:pt idx="39">
                  <c:v>8.8975000035134144E-3</c:v>
                </c:pt>
                <c:pt idx="40">
                  <c:v>3.3050000056391582E-3</c:v>
                </c:pt>
                <c:pt idx="41">
                  <c:v>3.0500000066240318E-3</c:v>
                </c:pt>
                <c:pt idx="42">
                  <c:v>3.6400000026333146E-3</c:v>
                </c:pt>
                <c:pt idx="43">
                  <c:v>3.9775000041117892E-3</c:v>
                </c:pt>
                <c:pt idx="44">
                  <c:v>6.9450000082724728E-3</c:v>
                </c:pt>
                <c:pt idx="45">
                  <c:v>-7.8999999823281541E-4</c:v>
                </c:pt>
                <c:pt idx="46">
                  <c:v>5.6175000063376501E-3</c:v>
                </c:pt>
                <c:pt idx="47">
                  <c:v>7.6249999983701855E-4</c:v>
                </c:pt>
                <c:pt idx="48">
                  <c:v>-3.422499998123385E-3</c:v>
                </c:pt>
                <c:pt idx="49">
                  <c:v>-1.0149999943678267E-3</c:v>
                </c:pt>
                <c:pt idx="50">
                  <c:v>2.8825000044889748E-3</c:v>
                </c:pt>
                <c:pt idx="51">
                  <c:v>3.2175000014831312E-3</c:v>
                </c:pt>
                <c:pt idx="52">
                  <c:v>4.2174999980488792E-3</c:v>
                </c:pt>
                <c:pt idx="53">
                  <c:v>4.7775000057299621E-3</c:v>
                </c:pt>
                <c:pt idx="54">
                  <c:v>1.7375000024912879E-3</c:v>
                </c:pt>
                <c:pt idx="55">
                  <c:v>-1.7724999925121665E-3</c:v>
                </c:pt>
                <c:pt idx="56">
                  <c:v>2.2750000789528713E-4</c:v>
                </c:pt>
                <c:pt idx="57">
                  <c:v>-2.887499998905696E-3</c:v>
                </c:pt>
                <c:pt idx="58">
                  <c:v>4.4100000013713725E-3</c:v>
                </c:pt>
                <c:pt idx="59">
                  <c:v>-1.0299999994458631E-3</c:v>
                </c:pt>
                <c:pt idx="60">
                  <c:v>-2.2849999950267375E-3</c:v>
                </c:pt>
                <c:pt idx="61">
                  <c:v>-2.8499999461928383E-4</c:v>
                </c:pt>
                <c:pt idx="62">
                  <c:v>2.7850000042235479E-3</c:v>
                </c:pt>
                <c:pt idx="64">
                  <c:v>0</c:v>
                </c:pt>
                <c:pt idx="65">
                  <c:v>-1.8837499992514495E-2</c:v>
                </c:pt>
                <c:pt idx="66">
                  <c:v>-1.1837499994726386E-2</c:v>
                </c:pt>
                <c:pt idx="67">
                  <c:v>-1.1837499994726386E-2</c:v>
                </c:pt>
                <c:pt idx="68">
                  <c:v>-5.837499993504025E-3</c:v>
                </c:pt>
                <c:pt idx="69">
                  <c:v>-5.837499993504025E-3</c:v>
                </c:pt>
                <c:pt idx="70">
                  <c:v>6.1625000016647391E-3</c:v>
                </c:pt>
                <c:pt idx="71">
                  <c:v>-6.2075000023469329E-3</c:v>
                </c:pt>
                <c:pt idx="72">
                  <c:v>-1.464750000013737E-2</c:v>
                </c:pt>
                <c:pt idx="73">
                  <c:v>-1.8157500002416782E-2</c:v>
                </c:pt>
                <c:pt idx="74">
                  <c:v>-1.8157500002416782E-2</c:v>
                </c:pt>
                <c:pt idx="75">
                  <c:v>-1.4157500001601875E-2</c:v>
                </c:pt>
                <c:pt idx="76">
                  <c:v>-1.3157499997760169E-2</c:v>
                </c:pt>
                <c:pt idx="77">
                  <c:v>-1.1157499997352716E-2</c:v>
                </c:pt>
                <c:pt idx="78">
                  <c:v>-9.157499996945262E-3</c:v>
                </c:pt>
                <c:pt idx="79">
                  <c:v>-9.157499996945262E-3</c:v>
                </c:pt>
                <c:pt idx="80">
                  <c:v>-6.1574999999720603E-3</c:v>
                </c:pt>
                <c:pt idx="81">
                  <c:v>-4.1574999995646067E-3</c:v>
                </c:pt>
                <c:pt idx="82">
                  <c:v>-3.1574999957229011E-3</c:v>
                </c:pt>
                <c:pt idx="83">
                  <c:v>7.8425000028801151E-3</c:v>
                </c:pt>
                <c:pt idx="84">
                  <c:v>3.273750000516884E-2</c:v>
                </c:pt>
                <c:pt idx="85">
                  <c:v>-8.149999994202517E-3</c:v>
                </c:pt>
                <c:pt idx="86">
                  <c:v>1.0325000039301813E-3</c:v>
                </c:pt>
                <c:pt idx="87">
                  <c:v>-1.6629999998258427E-2</c:v>
                </c:pt>
                <c:pt idx="88">
                  <c:v>-1.0222500000963919E-2</c:v>
                </c:pt>
                <c:pt idx="89">
                  <c:v>-5.222499996307306E-3</c:v>
                </c:pt>
                <c:pt idx="90">
                  <c:v>-1.8149999959859997E-3</c:v>
                </c:pt>
                <c:pt idx="91">
                  <c:v>-4.4074999968870543E-3</c:v>
                </c:pt>
                <c:pt idx="92">
                  <c:v>-9.1424999991431832E-3</c:v>
                </c:pt>
                <c:pt idx="93">
                  <c:v>1.1672500004351605E-2</c:v>
                </c:pt>
                <c:pt idx="94">
                  <c:v>-1.5589999995427206E-2</c:v>
                </c:pt>
                <c:pt idx="95">
                  <c:v>-4.9599999983911403E-3</c:v>
                </c:pt>
                <c:pt idx="96">
                  <c:v>5.2999999752501026E-4</c:v>
                </c:pt>
                <c:pt idx="97">
                  <c:v>1.441750000230968E-2</c:v>
                </c:pt>
                <c:pt idx="98">
                  <c:v>7.3849999971571378E-3</c:v>
                </c:pt>
                <c:pt idx="99">
                  <c:v>6.1300000015762635E-3</c:v>
                </c:pt>
                <c:pt idx="100">
                  <c:v>8.5050000052433461E-3</c:v>
                </c:pt>
                <c:pt idx="101">
                  <c:v>9.5050000018090941E-3</c:v>
                </c:pt>
                <c:pt idx="102">
                  <c:v>8.7100000018835999E-3</c:v>
                </c:pt>
                <c:pt idx="103">
                  <c:v>1.321000000461936E-2</c:v>
                </c:pt>
                <c:pt idx="104">
                  <c:v>1.8410000004223548E-2</c:v>
                </c:pt>
                <c:pt idx="105">
                  <c:v>1.3362500001676381E-2</c:v>
                </c:pt>
                <c:pt idx="106">
                  <c:v>1.743249999708496E-2</c:v>
                </c:pt>
                <c:pt idx="108">
                  <c:v>2.1360000006097835E-2</c:v>
                </c:pt>
                <c:pt idx="109">
                  <c:v>2.748000000428874E-2</c:v>
                </c:pt>
                <c:pt idx="110">
                  <c:v>1.8175000077462755E-3</c:v>
                </c:pt>
                <c:pt idx="111">
                  <c:v>2.0175000026938505E-3</c:v>
                </c:pt>
                <c:pt idx="112">
                  <c:v>3.1817500006582122E-2</c:v>
                </c:pt>
                <c:pt idx="113">
                  <c:v>3.2617500000924338E-2</c:v>
                </c:pt>
                <c:pt idx="114">
                  <c:v>3.7817500007804483E-2</c:v>
                </c:pt>
                <c:pt idx="115">
                  <c:v>3.8117500007501803E-2</c:v>
                </c:pt>
                <c:pt idx="116">
                  <c:v>4.7817500002565794E-2</c:v>
                </c:pt>
                <c:pt idx="117">
                  <c:v>4.8617500004183967E-2</c:v>
                </c:pt>
                <c:pt idx="118">
                  <c:v>3.0225000002246816E-2</c:v>
                </c:pt>
                <c:pt idx="119">
                  <c:v>3.0425000004470348E-2</c:v>
                </c:pt>
                <c:pt idx="120">
                  <c:v>3.5052500003075693E-2</c:v>
                </c:pt>
                <c:pt idx="121">
                  <c:v>4.092750000563683E-2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C2-48FB-90EB-E4234881AD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07">
                  <c:v>4.7848750007688068E-2</c:v>
                </c:pt>
                <c:pt idx="122">
                  <c:v>4.1640000003098976E-2</c:v>
                </c:pt>
                <c:pt idx="123">
                  <c:v>4.7497500003373716E-2</c:v>
                </c:pt>
                <c:pt idx="124">
                  <c:v>4.9792500001785811E-2</c:v>
                </c:pt>
                <c:pt idx="126">
                  <c:v>5.7695000003150199E-2</c:v>
                </c:pt>
                <c:pt idx="127">
                  <c:v>6.2287499997182749E-2</c:v>
                </c:pt>
                <c:pt idx="129">
                  <c:v>6.3152499998977873E-2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C2-48FB-90EB-E4234881AD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25">
                  <c:v>5.5942500002856832E-2</c:v>
                </c:pt>
                <c:pt idx="128">
                  <c:v>6.2707500001124572E-2</c:v>
                </c:pt>
                <c:pt idx="130">
                  <c:v>6.7171250004321337E-2</c:v>
                </c:pt>
                <c:pt idx="131">
                  <c:v>6.6568750000442378E-2</c:v>
                </c:pt>
                <c:pt idx="132">
                  <c:v>6.3712499999382999E-2</c:v>
                </c:pt>
                <c:pt idx="133">
                  <c:v>6.4092500004335307E-2</c:v>
                </c:pt>
                <c:pt idx="134">
                  <c:v>6.3165000006847549E-2</c:v>
                </c:pt>
                <c:pt idx="135">
                  <c:v>5.0368750002235174E-2</c:v>
                </c:pt>
                <c:pt idx="136">
                  <c:v>6.5309999998135027E-2</c:v>
                </c:pt>
                <c:pt idx="137">
                  <c:v>6.7062500005704351E-2</c:v>
                </c:pt>
                <c:pt idx="138">
                  <c:v>6.7152500007068738E-2</c:v>
                </c:pt>
                <c:pt idx="139">
                  <c:v>6.7162500003178138E-2</c:v>
                </c:pt>
                <c:pt idx="140">
                  <c:v>6.7252500004542526E-2</c:v>
                </c:pt>
                <c:pt idx="141">
                  <c:v>7.1475000004284084E-2</c:v>
                </c:pt>
                <c:pt idx="142">
                  <c:v>6.9645000003220048E-2</c:v>
                </c:pt>
                <c:pt idx="143">
                  <c:v>6.9278750008379575E-2</c:v>
                </c:pt>
                <c:pt idx="144">
                  <c:v>7.1012500004144385E-2</c:v>
                </c:pt>
                <c:pt idx="145">
                  <c:v>7.1582500000658911E-2</c:v>
                </c:pt>
                <c:pt idx="146">
                  <c:v>7.0080000004963949E-2</c:v>
                </c:pt>
                <c:pt idx="147">
                  <c:v>7.338500000332715E-2</c:v>
                </c:pt>
                <c:pt idx="148">
                  <c:v>7.5414999999338761E-2</c:v>
                </c:pt>
                <c:pt idx="149">
                  <c:v>7.5505000000703149E-2</c:v>
                </c:pt>
                <c:pt idx="150">
                  <c:v>7.5514999996812548E-2</c:v>
                </c:pt>
                <c:pt idx="151">
                  <c:v>7.5604999998176936E-2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C2-48FB-90EB-E4234881AD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C2-48FB-90EB-E4234881AD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C2-48FB-90EB-E4234881AD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C2-48FB-90EB-E4234881AD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02">
                  <c:v>1.8073771406558026E-2</c:v>
                </c:pt>
                <c:pt idx="104">
                  <c:v>1.8073771406558026E-2</c:v>
                </c:pt>
                <c:pt idx="109">
                  <c:v>3.3477540089057761E-2</c:v>
                </c:pt>
                <c:pt idx="110">
                  <c:v>3.3597134566406367E-2</c:v>
                </c:pt>
                <c:pt idx="112">
                  <c:v>3.3597134566406367E-2</c:v>
                </c:pt>
                <c:pt idx="114">
                  <c:v>3.3597134566406367E-2</c:v>
                </c:pt>
                <c:pt idx="116">
                  <c:v>3.3597134566406367E-2</c:v>
                </c:pt>
                <c:pt idx="118">
                  <c:v>3.3812404625633841E-2</c:v>
                </c:pt>
                <c:pt idx="120">
                  <c:v>3.7471995632501018E-2</c:v>
                </c:pt>
                <c:pt idx="121">
                  <c:v>4.0581452043564628E-2</c:v>
                </c:pt>
                <c:pt idx="122">
                  <c:v>4.1896991294399236E-2</c:v>
                </c:pt>
                <c:pt idx="123">
                  <c:v>4.5460906719387531E-2</c:v>
                </c:pt>
                <c:pt idx="124">
                  <c:v>5.2014684078090831E-2</c:v>
                </c:pt>
                <c:pt idx="125">
                  <c:v>5.3641168970031808E-2</c:v>
                </c:pt>
                <c:pt idx="126">
                  <c:v>5.687021985844401E-2</c:v>
                </c:pt>
                <c:pt idx="127">
                  <c:v>5.8185759109278617E-2</c:v>
                </c:pt>
                <c:pt idx="128">
                  <c:v>5.8185759109278617E-2</c:v>
                </c:pt>
                <c:pt idx="129">
                  <c:v>6.0529810865311187E-2</c:v>
                </c:pt>
                <c:pt idx="130">
                  <c:v>6.0972310431501017E-2</c:v>
                </c:pt>
                <c:pt idx="131">
                  <c:v>6.1187580490728491E-2</c:v>
                </c:pt>
                <c:pt idx="132">
                  <c:v>6.119953993846336E-2</c:v>
                </c:pt>
                <c:pt idx="133">
                  <c:v>6.119953993846336E-2</c:v>
                </c:pt>
                <c:pt idx="134">
                  <c:v>6.1749674534266913E-2</c:v>
                </c:pt>
                <c:pt idx="135">
                  <c:v>6.185730956388065E-2</c:v>
                </c:pt>
                <c:pt idx="136">
                  <c:v>6.4954806527209405E-2</c:v>
                </c:pt>
                <c:pt idx="137">
                  <c:v>6.5504941123012972E-2</c:v>
                </c:pt>
                <c:pt idx="138">
                  <c:v>6.5504941123012972E-2</c:v>
                </c:pt>
                <c:pt idx="139">
                  <c:v>6.5504941123012972E-2</c:v>
                </c:pt>
                <c:pt idx="140">
                  <c:v>6.5504941123012972E-2</c:v>
                </c:pt>
                <c:pt idx="141">
                  <c:v>6.8733992011425188E-2</c:v>
                </c:pt>
                <c:pt idx="142">
                  <c:v>6.882966759330407E-2</c:v>
                </c:pt>
                <c:pt idx="143">
                  <c:v>6.8841627041038925E-2</c:v>
                </c:pt>
                <c:pt idx="144">
                  <c:v>6.885358648877378E-2</c:v>
                </c:pt>
                <c:pt idx="145">
                  <c:v>6.8949262070652662E-2</c:v>
                </c:pt>
                <c:pt idx="146">
                  <c:v>6.9834261203032308E-2</c:v>
                </c:pt>
                <c:pt idx="147">
                  <c:v>7.2848042032217036E-2</c:v>
                </c:pt>
                <c:pt idx="148">
                  <c:v>7.3709122269126959E-2</c:v>
                </c:pt>
                <c:pt idx="149">
                  <c:v>7.3709122269126959E-2</c:v>
                </c:pt>
                <c:pt idx="150">
                  <c:v>7.3709122269126959E-2</c:v>
                </c:pt>
                <c:pt idx="151">
                  <c:v>7.3709122269126959E-2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C2-48FB-90EB-E4234881A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820720"/>
        <c:axId val="1"/>
      </c:scatterChart>
      <c:valAx>
        <c:axId val="675820720"/>
        <c:scaling>
          <c:orientation val="minMax"/>
          <c:max val="4500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236257701830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9148936170212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820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11366132424935"/>
          <c:y val="0.92000129214617399"/>
          <c:w val="0.8617036168351296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Sge - O-C Diagr.</a:t>
            </a:r>
          </a:p>
        </c:rich>
      </c:tx>
      <c:layout>
        <c:manualLayout>
          <c:xMode val="edge"/>
          <c:yMode val="edge"/>
          <c:x val="0.344329896907216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587628865979381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6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DC-4F90-8E74-F92A925D18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63">
                    <c:v>0</c:v>
                  </c:pt>
                  <c:pt idx="107">
                    <c:v>5.0000000000000001E-3</c:v>
                  </c:pt>
                  <c:pt idx="111">
                    <c:v>0</c:v>
                  </c:pt>
                  <c:pt idx="113">
                    <c:v>0</c:v>
                  </c:pt>
                  <c:pt idx="115">
                    <c:v>0</c:v>
                  </c:pt>
                  <c:pt idx="117">
                    <c:v>0</c:v>
                  </c:pt>
                  <c:pt idx="119">
                    <c:v>0</c:v>
                  </c:pt>
                  <c:pt idx="122">
                    <c:v>5.0000000000000001E-3</c:v>
                  </c:pt>
                  <c:pt idx="123">
                    <c:v>2E-3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5.0000000000000001E-4</c:v>
                  </c:pt>
                  <c:pt idx="127">
                    <c:v>2.7999999999999998E-4</c:v>
                  </c:pt>
                  <c:pt idx="128">
                    <c:v>0</c:v>
                  </c:pt>
                  <c:pt idx="129">
                    <c:v>1.9000000000000001E-4</c:v>
                  </c:pt>
                  <c:pt idx="136">
                    <c:v>2.0000000000000001E-4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6.9999999999999999E-4</c:v>
                  </c:pt>
                  <c:pt idx="143">
                    <c:v>8.0000000000000004E-4</c:v>
                  </c:pt>
                  <c:pt idx="144">
                    <c:v>2.0000000000000001E-4</c:v>
                  </c:pt>
                  <c:pt idx="146">
                    <c:v>1E-4</c:v>
                  </c:pt>
                  <c:pt idx="147">
                    <c:v>8.0000000000000004E-4</c:v>
                  </c:pt>
                  <c:pt idx="149">
                    <c:v>2.0000000000000001E-4</c:v>
                  </c:pt>
                  <c:pt idx="151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63">
                    <c:v>0</c:v>
                  </c:pt>
                  <c:pt idx="107">
                    <c:v>5.0000000000000001E-3</c:v>
                  </c:pt>
                  <c:pt idx="111">
                    <c:v>0</c:v>
                  </c:pt>
                  <c:pt idx="113">
                    <c:v>0</c:v>
                  </c:pt>
                  <c:pt idx="115">
                    <c:v>0</c:v>
                  </c:pt>
                  <c:pt idx="117">
                    <c:v>0</c:v>
                  </c:pt>
                  <c:pt idx="119">
                    <c:v>0</c:v>
                  </c:pt>
                  <c:pt idx="122">
                    <c:v>5.0000000000000001E-3</c:v>
                  </c:pt>
                  <c:pt idx="123">
                    <c:v>2E-3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5.0000000000000001E-4</c:v>
                  </c:pt>
                  <c:pt idx="127">
                    <c:v>2.7999999999999998E-4</c:v>
                  </c:pt>
                  <c:pt idx="128">
                    <c:v>0</c:v>
                  </c:pt>
                  <c:pt idx="129">
                    <c:v>1.9000000000000001E-4</c:v>
                  </c:pt>
                  <c:pt idx="136">
                    <c:v>2.0000000000000001E-4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6.9999999999999999E-4</c:v>
                  </c:pt>
                  <c:pt idx="143">
                    <c:v>8.0000000000000004E-4</c:v>
                  </c:pt>
                  <c:pt idx="144">
                    <c:v>2.0000000000000001E-4</c:v>
                  </c:pt>
                  <c:pt idx="146">
                    <c:v>1E-4</c:v>
                  </c:pt>
                  <c:pt idx="147">
                    <c:v>8.0000000000000004E-4</c:v>
                  </c:pt>
                  <c:pt idx="149">
                    <c:v>2.0000000000000001E-4</c:v>
                  </c:pt>
                  <c:pt idx="15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-0.13112999999793828</c:v>
                </c:pt>
                <c:pt idx="1">
                  <c:v>-0.17660999999861815</c:v>
                </c:pt>
                <c:pt idx="2">
                  <c:v>-6.2154999995982507E-2</c:v>
                </c:pt>
                <c:pt idx="3">
                  <c:v>-8.5787499996513361E-2</c:v>
                </c:pt>
                <c:pt idx="4">
                  <c:v>-8.6412499997095438E-2</c:v>
                </c:pt>
                <c:pt idx="5">
                  <c:v>-8.5892499999317806E-2</c:v>
                </c:pt>
                <c:pt idx="6">
                  <c:v>-8.0779999996593688E-2</c:v>
                </c:pt>
                <c:pt idx="7">
                  <c:v>-2.1779999995487742E-2</c:v>
                </c:pt>
                <c:pt idx="8">
                  <c:v>-9.2659999994793907E-2</c:v>
                </c:pt>
                <c:pt idx="9">
                  <c:v>7.9625000034866389E-3</c:v>
                </c:pt>
                <c:pt idx="10">
                  <c:v>-5.7579999996960396E-2</c:v>
                </c:pt>
                <c:pt idx="11">
                  <c:v>-7.543499999519554E-2</c:v>
                </c:pt>
                <c:pt idx="12">
                  <c:v>-0.10668999999688822</c:v>
                </c:pt>
                <c:pt idx="13">
                  <c:v>-0.12146749999737949</c:v>
                </c:pt>
                <c:pt idx="14">
                  <c:v>-8.2724999996571569E-2</c:v>
                </c:pt>
                <c:pt idx="15">
                  <c:v>-7.761249999384745E-2</c:v>
                </c:pt>
                <c:pt idx="16">
                  <c:v>-7.6542499999050051E-2</c:v>
                </c:pt>
                <c:pt idx="17">
                  <c:v>-8.2134999996924307E-2</c:v>
                </c:pt>
                <c:pt idx="18">
                  <c:v>-8.572749999439111E-2</c:v>
                </c:pt>
                <c:pt idx="19">
                  <c:v>-9.4459999996615807E-2</c:v>
                </c:pt>
                <c:pt idx="20">
                  <c:v>-8.038999999553198E-2</c:v>
                </c:pt>
                <c:pt idx="21">
                  <c:v>-0.12771499999507796</c:v>
                </c:pt>
                <c:pt idx="22">
                  <c:v>-2.6212499993562233E-2</c:v>
                </c:pt>
                <c:pt idx="23">
                  <c:v>-7.3804999999993015E-2</c:v>
                </c:pt>
                <c:pt idx="24">
                  <c:v>1.2425000022631139E-3</c:v>
                </c:pt>
                <c:pt idx="25">
                  <c:v>6.2100000068312511E-3</c:v>
                </c:pt>
                <c:pt idx="26">
                  <c:v>-7.949249999364838E-2</c:v>
                </c:pt>
                <c:pt idx="27">
                  <c:v>-1.5677499992307276E-2</c:v>
                </c:pt>
                <c:pt idx="28">
                  <c:v>5.2500000019790605E-3</c:v>
                </c:pt>
                <c:pt idx="29">
                  <c:v>-5.8412499995029066E-2</c:v>
                </c:pt>
                <c:pt idx="30">
                  <c:v>-2.5444999999308493E-2</c:v>
                </c:pt>
                <c:pt idx="31">
                  <c:v>8.4249999781604856E-4</c:v>
                </c:pt>
                <c:pt idx="32">
                  <c:v>3.0425000077229924E-3</c:v>
                </c:pt>
                <c:pt idx="33">
                  <c:v>0.1030425000062678</c:v>
                </c:pt>
                <c:pt idx="34">
                  <c:v>1.1410000006435439E-2</c:v>
                </c:pt>
                <c:pt idx="35">
                  <c:v>-3.877499999362044E-3</c:v>
                </c:pt>
                <c:pt idx="36">
                  <c:v>3.1224999984260648E-3</c:v>
                </c:pt>
                <c:pt idx="37">
                  <c:v>-1.4700000028824434E-3</c:v>
                </c:pt>
                <c:pt idx="38">
                  <c:v>1.5300000013667159E-3</c:v>
                </c:pt>
                <c:pt idx="39">
                  <c:v>8.8975000035134144E-3</c:v>
                </c:pt>
                <c:pt idx="40">
                  <c:v>3.3050000056391582E-3</c:v>
                </c:pt>
                <c:pt idx="41">
                  <c:v>3.0500000066240318E-3</c:v>
                </c:pt>
                <c:pt idx="42">
                  <c:v>3.6400000026333146E-3</c:v>
                </c:pt>
                <c:pt idx="43">
                  <c:v>3.9775000041117892E-3</c:v>
                </c:pt>
                <c:pt idx="44">
                  <c:v>6.9450000082724728E-3</c:v>
                </c:pt>
                <c:pt idx="45">
                  <c:v>-7.8999999823281541E-4</c:v>
                </c:pt>
                <c:pt idx="46">
                  <c:v>5.6175000063376501E-3</c:v>
                </c:pt>
                <c:pt idx="47">
                  <c:v>7.6249999983701855E-4</c:v>
                </c:pt>
                <c:pt idx="48">
                  <c:v>-3.422499998123385E-3</c:v>
                </c:pt>
                <c:pt idx="49">
                  <c:v>-1.0149999943678267E-3</c:v>
                </c:pt>
                <c:pt idx="50">
                  <c:v>2.8825000044889748E-3</c:v>
                </c:pt>
                <c:pt idx="51">
                  <c:v>3.2175000014831312E-3</c:v>
                </c:pt>
                <c:pt idx="52">
                  <c:v>4.2174999980488792E-3</c:v>
                </c:pt>
                <c:pt idx="53">
                  <c:v>4.7775000057299621E-3</c:v>
                </c:pt>
                <c:pt idx="54">
                  <c:v>1.7375000024912879E-3</c:v>
                </c:pt>
                <c:pt idx="55">
                  <c:v>-1.7724999925121665E-3</c:v>
                </c:pt>
                <c:pt idx="56">
                  <c:v>2.2750000789528713E-4</c:v>
                </c:pt>
                <c:pt idx="57">
                  <c:v>-2.887499998905696E-3</c:v>
                </c:pt>
                <c:pt idx="58">
                  <c:v>4.4100000013713725E-3</c:v>
                </c:pt>
                <c:pt idx="59">
                  <c:v>-1.0299999994458631E-3</c:v>
                </c:pt>
                <c:pt idx="60">
                  <c:v>-2.2849999950267375E-3</c:v>
                </c:pt>
                <c:pt idx="61">
                  <c:v>-2.8499999461928383E-4</c:v>
                </c:pt>
                <c:pt idx="62">
                  <c:v>2.7850000042235479E-3</c:v>
                </c:pt>
                <c:pt idx="64">
                  <c:v>0</c:v>
                </c:pt>
                <c:pt idx="65">
                  <c:v>-1.8837499992514495E-2</c:v>
                </c:pt>
                <c:pt idx="66">
                  <c:v>-1.1837499994726386E-2</c:v>
                </c:pt>
                <c:pt idx="67">
                  <c:v>-1.1837499994726386E-2</c:v>
                </c:pt>
                <c:pt idx="68">
                  <c:v>-5.837499993504025E-3</c:v>
                </c:pt>
                <c:pt idx="69">
                  <c:v>-5.837499993504025E-3</c:v>
                </c:pt>
                <c:pt idx="70">
                  <c:v>6.1625000016647391E-3</c:v>
                </c:pt>
                <c:pt idx="71">
                  <c:v>-6.2075000023469329E-3</c:v>
                </c:pt>
                <c:pt idx="72">
                  <c:v>-1.464750000013737E-2</c:v>
                </c:pt>
                <c:pt idx="73">
                  <c:v>-1.8157500002416782E-2</c:v>
                </c:pt>
                <c:pt idx="74">
                  <c:v>-1.8157500002416782E-2</c:v>
                </c:pt>
                <c:pt idx="75">
                  <c:v>-1.4157500001601875E-2</c:v>
                </c:pt>
                <c:pt idx="76">
                  <c:v>-1.3157499997760169E-2</c:v>
                </c:pt>
                <c:pt idx="77">
                  <c:v>-1.1157499997352716E-2</c:v>
                </c:pt>
                <c:pt idx="78">
                  <c:v>-9.157499996945262E-3</c:v>
                </c:pt>
                <c:pt idx="79">
                  <c:v>-9.157499996945262E-3</c:v>
                </c:pt>
                <c:pt idx="80">
                  <c:v>-6.1574999999720603E-3</c:v>
                </c:pt>
                <c:pt idx="81">
                  <c:v>-4.1574999995646067E-3</c:v>
                </c:pt>
                <c:pt idx="82">
                  <c:v>-3.1574999957229011E-3</c:v>
                </c:pt>
                <c:pt idx="83">
                  <c:v>7.8425000028801151E-3</c:v>
                </c:pt>
                <c:pt idx="84">
                  <c:v>3.273750000516884E-2</c:v>
                </c:pt>
                <c:pt idx="85">
                  <c:v>-8.149999994202517E-3</c:v>
                </c:pt>
                <c:pt idx="86">
                  <c:v>1.0325000039301813E-3</c:v>
                </c:pt>
                <c:pt idx="87">
                  <c:v>-1.6629999998258427E-2</c:v>
                </c:pt>
                <c:pt idx="88">
                  <c:v>-1.0222500000963919E-2</c:v>
                </c:pt>
                <c:pt idx="89">
                  <c:v>-5.222499996307306E-3</c:v>
                </c:pt>
                <c:pt idx="90">
                  <c:v>-1.8149999959859997E-3</c:v>
                </c:pt>
                <c:pt idx="91">
                  <c:v>-4.4074999968870543E-3</c:v>
                </c:pt>
                <c:pt idx="92">
                  <c:v>-9.1424999991431832E-3</c:v>
                </c:pt>
                <c:pt idx="93">
                  <c:v>1.1672500004351605E-2</c:v>
                </c:pt>
                <c:pt idx="94">
                  <c:v>-1.5589999995427206E-2</c:v>
                </c:pt>
                <c:pt idx="95">
                  <c:v>-4.9599999983911403E-3</c:v>
                </c:pt>
                <c:pt idx="96">
                  <c:v>5.2999999752501026E-4</c:v>
                </c:pt>
                <c:pt idx="97">
                  <c:v>1.441750000230968E-2</c:v>
                </c:pt>
                <c:pt idx="98">
                  <c:v>7.3849999971571378E-3</c:v>
                </c:pt>
                <c:pt idx="99">
                  <c:v>6.1300000015762635E-3</c:v>
                </c:pt>
                <c:pt idx="100">
                  <c:v>8.5050000052433461E-3</c:v>
                </c:pt>
                <c:pt idx="101">
                  <c:v>9.5050000018090941E-3</c:v>
                </c:pt>
                <c:pt idx="102">
                  <c:v>8.7100000018835999E-3</c:v>
                </c:pt>
                <c:pt idx="103">
                  <c:v>1.321000000461936E-2</c:v>
                </c:pt>
                <c:pt idx="104">
                  <c:v>1.8410000004223548E-2</c:v>
                </c:pt>
                <c:pt idx="105">
                  <c:v>1.3362500001676381E-2</c:v>
                </c:pt>
                <c:pt idx="106">
                  <c:v>1.743249999708496E-2</c:v>
                </c:pt>
                <c:pt idx="108">
                  <c:v>2.1360000006097835E-2</c:v>
                </c:pt>
                <c:pt idx="109">
                  <c:v>2.748000000428874E-2</c:v>
                </c:pt>
                <c:pt idx="110">
                  <c:v>1.8175000077462755E-3</c:v>
                </c:pt>
                <c:pt idx="111">
                  <c:v>2.0175000026938505E-3</c:v>
                </c:pt>
                <c:pt idx="112">
                  <c:v>3.1817500006582122E-2</c:v>
                </c:pt>
                <c:pt idx="113">
                  <c:v>3.2617500000924338E-2</c:v>
                </c:pt>
                <c:pt idx="114">
                  <c:v>3.7817500007804483E-2</c:v>
                </c:pt>
                <c:pt idx="115">
                  <c:v>3.8117500007501803E-2</c:v>
                </c:pt>
                <c:pt idx="116">
                  <c:v>4.7817500002565794E-2</c:v>
                </c:pt>
                <c:pt idx="117">
                  <c:v>4.8617500004183967E-2</c:v>
                </c:pt>
                <c:pt idx="118">
                  <c:v>3.0225000002246816E-2</c:v>
                </c:pt>
                <c:pt idx="119">
                  <c:v>3.0425000004470348E-2</c:v>
                </c:pt>
                <c:pt idx="120">
                  <c:v>3.5052500003075693E-2</c:v>
                </c:pt>
                <c:pt idx="121">
                  <c:v>4.092750000563683E-2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DC-4F90-8E74-F92A925D18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07">
                  <c:v>4.7848750007688068E-2</c:v>
                </c:pt>
                <c:pt idx="122">
                  <c:v>4.1640000003098976E-2</c:v>
                </c:pt>
                <c:pt idx="123">
                  <c:v>4.7497500003373716E-2</c:v>
                </c:pt>
                <c:pt idx="124">
                  <c:v>4.9792500001785811E-2</c:v>
                </c:pt>
                <c:pt idx="126">
                  <c:v>5.7695000003150199E-2</c:v>
                </c:pt>
                <c:pt idx="127">
                  <c:v>6.2287499997182749E-2</c:v>
                </c:pt>
                <c:pt idx="129">
                  <c:v>6.3152499998977873E-2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DC-4F90-8E74-F92A925D18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25">
                  <c:v>5.5942500002856832E-2</c:v>
                </c:pt>
                <c:pt idx="128">
                  <c:v>6.2707500001124572E-2</c:v>
                </c:pt>
                <c:pt idx="130">
                  <c:v>6.7171250004321337E-2</c:v>
                </c:pt>
                <c:pt idx="131">
                  <c:v>6.6568750000442378E-2</c:v>
                </c:pt>
                <c:pt idx="132">
                  <c:v>6.3712499999382999E-2</c:v>
                </c:pt>
                <c:pt idx="133">
                  <c:v>6.4092500004335307E-2</c:v>
                </c:pt>
                <c:pt idx="134">
                  <c:v>6.3165000006847549E-2</c:v>
                </c:pt>
                <c:pt idx="135">
                  <c:v>5.0368750002235174E-2</c:v>
                </c:pt>
                <c:pt idx="136">
                  <c:v>6.5309999998135027E-2</c:v>
                </c:pt>
                <c:pt idx="137">
                  <c:v>6.7062500005704351E-2</c:v>
                </c:pt>
                <c:pt idx="138">
                  <c:v>6.7152500007068738E-2</c:v>
                </c:pt>
                <c:pt idx="139">
                  <c:v>6.7162500003178138E-2</c:v>
                </c:pt>
                <c:pt idx="140">
                  <c:v>6.7252500004542526E-2</c:v>
                </c:pt>
                <c:pt idx="141">
                  <c:v>7.1475000004284084E-2</c:v>
                </c:pt>
                <c:pt idx="142">
                  <c:v>6.9645000003220048E-2</c:v>
                </c:pt>
                <c:pt idx="143">
                  <c:v>6.9278750008379575E-2</c:v>
                </c:pt>
                <c:pt idx="144">
                  <c:v>7.1012500004144385E-2</c:v>
                </c:pt>
                <c:pt idx="145">
                  <c:v>7.1582500000658911E-2</c:v>
                </c:pt>
                <c:pt idx="146">
                  <c:v>7.0080000004963949E-2</c:v>
                </c:pt>
                <c:pt idx="147">
                  <c:v>7.338500000332715E-2</c:v>
                </c:pt>
                <c:pt idx="148">
                  <c:v>7.5414999999338761E-2</c:v>
                </c:pt>
                <c:pt idx="149">
                  <c:v>7.5505000000703149E-2</c:v>
                </c:pt>
                <c:pt idx="150">
                  <c:v>7.5514999996812548E-2</c:v>
                </c:pt>
                <c:pt idx="151">
                  <c:v>7.5604999998176936E-2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DC-4F90-8E74-F92A925D18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DC-4F90-8E74-F92A925D18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DC-4F90-8E74-F92A925D18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DC-4F90-8E74-F92A925D18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-8236</c:v>
                </c:pt>
                <c:pt idx="1">
                  <c:v>-8092</c:v>
                </c:pt>
                <c:pt idx="2">
                  <c:v>-7866</c:v>
                </c:pt>
                <c:pt idx="3">
                  <c:v>-7745</c:v>
                </c:pt>
                <c:pt idx="4">
                  <c:v>-7695</c:v>
                </c:pt>
                <c:pt idx="5">
                  <c:v>-7551</c:v>
                </c:pt>
                <c:pt idx="6">
                  <c:v>-7416</c:v>
                </c:pt>
                <c:pt idx="7">
                  <c:v>-7416</c:v>
                </c:pt>
                <c:pt idx="8">
                  <c:v>-7352</c:v>
                </c:pt>
                <c:pt idx="9">
                  <c:v>-7245</c:v>
                </c:pt>
                <c:pt idx="10">
                  <c:v>-7176</c:v>
                </c:pt>
                <c:pt idx="11">
                  <c:v>-7082</c:v>
                </c:pt>
                <c:pt idx="12">
                  <c:v>-7068</c:v>
                </c:pt>
                <c:pt idx="13">
                  <c:v>-7041</c:v>
                </c:pt>
                <c:pt idx="14">
                  <c:v>-6870</c:v>
                </c:pt>
                <c:pt idx="15">
                  <c:v>-6735</c:v>
                </c:pt>
                <c:pt idx="16">
                  <c:v>-6731</c:v>
                </c:pt>
                <c:pt idx="17">
                  <c:v>-6722</c:v>
                </c:pt>
                <c:pt idx="18">
                  <c:v>-6713</c:v>
                </c:pt>
                <c:pt idx="19">
                  <c:v>-6712</c:v>
                </c:pt>
                <c:pt idx="20">
                  <c:v>-6708</c:v>
                </c:pt>
                <c:pt idx="21">
                  <c:v>-6698</c:v>
                </c:pt>
                <c:pt idx="22">
                  <c:v>-4255</c:v>
                </c:pt>
                <c:pt idx="23">
                  <c:v>-4246</c:v>
                </c:pt>
                <c:pt idx="24">
                  <c:v>-3629</c:v>
                </c:pt>
                <c:pt idx="25">
                  <c:v>-3588</c:v>
                </c:pt>
                <c:pt idx="26">
                  <c:v>-3471</c:v>
                </c:pt>
                <c:pt idx="27">
                  <c:v>-3453</c:v>
                </c:pt>
                <c:pt idx="28">
                  <c:v>-3300</c:v>
                </c:pt>
                <c:pt idx="29">
                  <c:v>-3295</c:v>
                </c:pt>
                <c:pt idx="30">
                  <c:v>-3254</c:v>
                </c:pt>
                <c:pt idx="31">
                  <c:v>-2109</c:v>
                </c:pt>
                <c:pt idx="32">
                  <c:v>-1469</c:v>
                </c:pt>
                <c:pt idx="33">
                  <c:v>-1469</c:v>
                </c:pt>
                <c:pt idx="34">
                  <c:v>-1348</c:v>
                </c:pt>
                <c:pt idx="35">
                  <c:v>-1293</c:v>
                </c:pt>
                <c:pt idx="36">
                  <c:v>-1293</c:v>
                </c:pt>
                <c:pt idx="37">
                  <c:v>-1284</c:v>
                </c:pt>
                <c:pt idx="38">
                  <c:v>-1284</c:v>
                </c:pt>
                <c:pt idx="39">
                  <c:v>-1163</c:v>
                </c:pt>
                <c:pt idx="40">
                  <c:v>-1154</c:v>
                </c:pt>
                <c:pt idx="41">
                  <c:v>-1140</c:v>
                </c:pt>
                <c:pt idx="42">
                  <c:v>-992</c:v>
                </c:pt>
                <c:pt idx="43">
                  <c:v>-987</c:v>
                </c:pt>
                <c:pt idx="44">
                  <c:v>-946</c:v>
                </c:pt>
                <c:pt idx="45">
                  <c:v>-788</c:v>
                </c:pt>
                <c:pt idx="46">
                  <c:v>-779</c:v>
                </c:pt>
                <c:pt idx="47">
                  <c:v>-685</c:v>
                </c:pt>
                <c:pt idx="48">
                  <c:v>-667</c:v>
                </c:pt>
                <c:pt idx="49">
                  <c:v>-658</c:v>
                </c:pt>
                <c:pt idx="50">
                  <c:v>-621</c:v>
                </c:pt>
                <c:pt idx="51">
                  <c:v>-459</c:v>
                </c:pt>
                <c:pt idx="52">
                  <c:v>-459</c:v>
                </c:pt>
                <c:pt idx="53">
                  <c:v>-427</c:v>
                </c:pt>
                <c:pt idx="54">
                  <c:v>-315</c:v>
                </c:pt>
                <c:pt idx="55">
                  <c:v>-287</c:v>
                </c:pt>
                <c:pt idx="56">
                  <c:v>-287</c:v>
                </c:pt>
                <c:pt idx="57">
                  <c:v>-265</c:v>
                </c:pt>
                <c:pt idx="58">
                  <c:v>-148</c:v>
                </c:pt>
                <c:pt idx="59">
                  <c:v>-116</c:v>
                </c:pt>
                <c:pt idx="60">
                  <c:v>-102</c:v>
                </c:pt>
                <c:pt idx="61">
                  <c:v>-102</c:v>
                </c:pt>
                <c:pt idx="62">
                  <c:v>-98</c:v>
                </c:pt>
                <c:pt idx="63">
                  <c:v>0</c:v>
                </c:pt>
                <c:pt idx="64">
                  <c:v>0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231</c:v>
                </c:pt>
                <c:pt idx="72">
                  <c:v>663</c:v>
                </c:pt>
                <c:pt idx="73">
                  <c:v>691</c:v>
                </c:pt>
                <c:pt idx="74">
                  <c:v>691</c:v>
                </c:pt>
                <c:pt idx="75">
                  <c:v>691</c:v>
                </c:pt>
                <c:pt idx="76">
                  <c:v>691</c:v>
                </c:pt>
                <c:pt idx="77">
                  <c:v>691</c:v>
                </c:pt>
                <c:pt idx="78">
                  <c:v>691</c:v>
                </c:pt>
                <c:pt idx="79">
                  <c:v>691</c:v>
                </c:pt>
                <c:pt idx="80">
                  <c:v>691</c:v>
                </c:pt>
                <c:pt idx="81">
                  <c:v>691</c:v>
                </c:pt>
                <c:pt idx="82">
                  <c:v>691</c:v>
                </c:pt>
                <c:pt idx="83">
                  <c:v>691</c:v>
                </c:pt>
                <c:pt idx="84">
                  <c:v>885</c:v>
                </c:pt>
                <c:pt idx="85">
                  <c:v>1020</c:v>
                </c:pt>
                <c:pt idx="86">
                  <c:v>1159</c:v>
                </c:pt>
                <c:pt idx="87">
                  <c:v>1164</c:v>
                </c:pt>
                <c:pt idx="88">
                  <c:v>1173</c:v>
                </c:pt>
                <c:pt idx="89">
                  <c:v>1173</c:v>
                </c:pt>
                <c:pt idx="90">
                  <c:v>1182</c:v>
                </c:pt>
                <c:pt idx="91">
                  <c:v>1191</c:v>
                </c:pt>
                <c:pt idx="92">
                  <c:v>1349</c:v>
                </c:pt>
                <c:pt idx="93">
                  <c:v>1367</c:v>
                </c:pt>
                <c:pt idx="94">
                  <c:v>1452</c:v>
                </c:pt>
                <c:pt idx="95">
                  <c:v>1488</c:v>
                </c:pt>
                <c:pt idx="96">
                  <c:v>1516</c:v>
                </c:pt>
                <c:pt idx="97">
                  <c:v>1781</c:v>
                </c:pt>
                <c:pt idx="98">
                  <c:v>1822</c:v>
                </c:pt>
                <c:pt idx="99">
                  <c:v>1836</c:v>
                </c:pt>
                <c:pt idx="100">
                  <c:v>1886</c:v>
                </c:pt>
                <c:pt idx="101">
                  <c:v>1886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2035</c:v>
                </c:pt>
                <c:pt idx="106">
                  <c:v>2039</c:v>
                </c:pt>
                <c:pt idx="107">
                  <c:v>2178.5</c:v>
                </c:pt>
                <c:pt idx="108">
                  <c:v>2192</c:v>
                </c:pt>
                <c:pt idx="109">
                  <c:v>2656</c:v>
                </c:pt>
                <c:pt idx="110">
                  <c:v>2661</c:v>
                </c:pt>
                <c:pt idx="111">
                  <c:v>2661</c:v>
                </c:pt>
                <c:pt idx="112">
                  <c:v>2661</c:v>
                </c:pt>
                <c:pt idx="113">
                  <c:v>2661</c:v>
                </c:pt>
                <c:pt idx="114">
                  <c:v>2661</c:v>
                </c:pt>
                <c:pt idx="115">
                  <c:v>2661</c:v>
                </c:pt>
                <c:pt idx="116">
                  <c:v>2661</c:v>
                </c:pt>
                <c:pt idx="117">
                  <c:v>2661</c:v>
                </c:pt>
                <c:pt idx="118">
                  <c:v>2670</c:v>
                </c:pt>
                <c:pt idx="119">
                  <c:v>2670</c:v>
                </c:pt>
                <c:pt idx="120">
                  <c:v>2823</c:v>
                </c:pt>
                <c:pt idx="121">
                  <c:v>2953</c:v>
                </c:pt>
                <c:pt idx="122">
                  <c:v>3008</c:v>
                </c:pt>
                <c:pt idx="123">
                  <c:v>3157</c:v>
                </c:pt>
                <c:pt idx="124">
                  <c:v>3431</c:v>
                </c:pt>
                <c:pt idx="125">
                  <c:v>3499</c:v>
                </c:pt>
                <c:pt idx="126">
                  <c:v>3634</c:v>
                </c:pt>
                <c:pt idx="127">
                  <c:v>3689</c:v>
                </c:pt>
                <c:pt idx="128">
                  <c:v>3689</c:v>
                </c:pt>
                <c:pt idx="129">
                  <c:v>3787</c:v>
                </c:pt>
                <c:pt idx="130">
                  <c:v>3805.5</c:v>
                </c:pt>
                <c:pt idx="131">
                  <c:v>3814.5</c:v>
                </c:pt>
                <c:pt idx="132">
                  <c:v>3815</c:v>
                </c:pt>
                <c:pt idx="133">
                  <c:v>3815</c:v>
                </c:pt>
                <c:pt idx="134">
                  <c:v>3838</c:v>
                </c:pt>
                <c:pt idx="135">
                  <c:v>3842.5</c:v>
                </c:pt>
                <c:pt idx="136">
                  <c:v>3972</c:v>
                </c:pt>
                <c:pt idx="137">
                  <c:v>3995</c:v>
                </c:pt>
                <c:pt idx="138">
                  <c:v>3995</c:v>
                </c:pt>
                <c:pt idx="139">
                  <c:v>3995</c:v>
                </c:pt>
                <c:pt idx="140">
                  <c:v>3995</c:v>
                </c:pt>
                <c:pt idx="141">
                  <c:v>4130</c:v>
                </c:pt>
                <c:pt idx="142">
                  <c:v>4134</c:v>
                </c:pt>
                <c:pt idx="143">
                  <c:v>4134.5</c:v>
                </c:pt>
                <c:pt idx="144">
                  <c:v>4135</c:v>
                </c:pt>
                <c:pt idx="145">
                  <c:v>4139</c:v>
                </c:pt>
                <c:pt idx="146">
                  <c:v>4176</c:v>
                </c:pt>
                <c:pt idx="147">
                  <c:v>4302</c:v>
                </c:pt>
                <c:pt idx="148">
                  <c:v>4338</c:v>
                </c:pt>
                <c:pt idx="149">
                  <c:v>4338</c:v>
                </c:pt>
                <c:pt idx="150">
                  <c:v>4338</c:v>
                </c:pt>
                <c:pt idx="151">
                  <c:v>4338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02">
                  <c:v>1.8073771406558026E-2</c:v>
                </c:pt>
                <c:pt idx="104">
                  <c:v>1.8073771406558026E-2</c:v>
                </c:pt>
                <c:pt idx="109">
                  <c:v>3.3477540089057761E-2</c:v>
                </c:pt>
                <c:pt idx="110">
                  <c:v>3.3597134566406367E-2</c:v>
                </c:pt>
                <c:pt idx="112">
                  <c:v>3.3597134566406367E-2</c:v>
                </c:pt>
                <c:pt idx="114">
                  <c:v>3.3597134566406367E-2</c:v>
                </c:pt>
                <c:pt idx="116">
                  <c:v>3.3597134566406367E-2</c:v>
                </c:pt>
                <c:pt idx="118">
                  <c:v>3.3812404625633841E-2</c:v>
                </c:pt>
                <c:pt idx="120">
                  <c:v>3.7471995632501018E-2</c:v>
                </c:pt>
                <c:pt idx="121">
                  <c:v>4.0581452043564628E-2</c:v>
                </c:pt>
                <c:pt idx="122">
                  <c:v>4.1896991294399236E-2</c:v>
                </c:pt>
                <c:pt idx="123">
                  <c:v>4.5460906719387531E-2</c:v>
                </c:pt>
                <c:pt idx="124">
                  <c:v>5.2014684078090831E-2</c:v>
                </c:pt>
                <c:pt idx="125">
                  <c:v>5.3641168970031808E-2</c:v>
                </c:pt>
                <c:pt idx="126">
                  <c:v>5.687021985844401E-2</c:v>
                </c:pt>
                <c:pt idx="127">
                  <c:v>5.8185759109278617E-2</c:v>
                </c:pt>
                <c:pt idx="128">
                  <c:v>5.8185759109278617E-2</c:v>
                </c:pt>
                <c:pt idx="129">
                  <c:v>6.0529810865311187E-2</c:v>
                </c:pt>
                <c:pt idx="130">
                  <c:v>6.0972310431501017E-2</c:v>
                </c:pt>
                <c:pt idx="131">
                  <c:v>6.1187580490728491E-2</c:v>
                </c:pt>
                <c:pt idx="132">
                  <c:v>6.119953993846336E-2</c:v>
                </c:pt>
                <c:pt idx="133">
                  <c:v>6.119953993846336E-2</c:v>
                </c:pt>
                <c:pt idx="134">
                  <c:v>6.1749674534266913E-2</c:v>
                </c:pt>
                <c:pt idx="135">
                  <c:v>6.185730956388065E-2</c:v>
                </c:pt>
                <c:pt idx="136">
                  <c:v>6.4954806527209405E-2</c:v>
                </c:pt>
                <c:pt idx="137">
                  <c:v>6.5504941123012972E-2</c:v>
                </c:pt>
                <c:pt idx="138">
                  <c:v>6.5504941123012972E-2</c:v>
                </c:pt>
                <c:pt idx="139">
                  <c:v>6.5504941123012972E-2</c:v>
                </c:pt>
                <c:pt idx="140">
                  <c:v>6.5504941123012972E-2</c:v>
                </c:pt>
                <c:pt idx="141">
                  <c:v>6.8733992011425188E-2</c:v>
                </c:pt>
                <c:pt idx="142">
                  <c:v>6.882966759330407E-2</c:v>
                </c:pt>
                <c:pt idx="143">
                  <c:v>6.8841627041038925E-2</c:v>
                </c:pt>
                <c:pt idx="144">
                  <c:v>6.885358648877378E-2</c:v>
                </c:pt>
                <c:pt idx="145">
                  <c:v>6.8949262070652662E-2</c:v>
                </c:pt>
                <c:pt idx="146">
                  <c:v>6.9834261203032308E-2</c:v>
                </c:pt>
                <c:pt idx="147">
                  <c:v>7.2848042032217036E-2</c:v>
                </c:pt>
                <c:pt idx="148">
                  <c:v>7.3709122269126959E-2</c:v>
                </c:pt>
                <c:pt idx="149">
                  <c:v>7.3709122269126959E-2</c:v>
                </c:pt>
                <c:pt idx="150">
                  <c:v>7.3709122269126959E-2</c:v>
                </c:pt>
                <c:pt idx="151">
                  <c:v>7.3709122269126959E-2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DC-4F90-8E74-F92A925D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86128"/>
        <c:axId val="1"/>
      </c:scatterChart>
      <c:valAx>
        <c:axId val="33128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113402061855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286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1958762886599"/>
          <c:y val="0.8619631901840491"/>
          <c:w val="0.76288659793814428"/>
          <c:h val="0.119631901840490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1009649</xdr:colOff>
      <xdr:row>0</xdr:row>
      <xdr:rowOff>1</xdr:rowOff>
    </xdr:from>
    <xdr:to>
      <xdr:col>17</xdr:col>
      <xdr:colOff>523874</xdr:colOff>
      <xdr:row>17</xdr:row>
      <xdr:rowOff>171451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EE61F55-BC8C-A718-65F8-D6A057EE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676276</xdr:colOff>
      <xdr:row>0</xdr:row>
      <xdr:rowOff>47625</xdr:rowOff>
    </xdr:from>
    <xdr:to>
      <xdr:col>27</xdr:col>
      <xdr:colOff>219076</xdr:colOff>
      <xdr:row>17</xdr:row>
      <xdr:rowOff>161925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A3094A2-9D85-F60E-AF50-61ECE2111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93" TargetMode="External"/><Relationship Id="rId18" Type="http://schemas.openxmlformats.org/officeDocument/2006/relationships/hyperlink" Target="http://var.astro.cz/oejv/issues/oejv0107.pdf" TargetMode="External"/><Relationship Id="rId26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897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konkoly.hu/cgi-bin/IBVS?6007" TargetMode="External"/><Relationship Id="rId17" Type="http://schemas.openxmlformats.org/officeDocument/2006/relationships/hyperlink" Target="http://var.astro.cz/oejv/issues/oejv0107.pdf" TargetMode="External"/><Relationship Id="rId25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897" TargetMode="External"/><Relationship Id="rId20" Type="http://schemas.openxmlformats.org/officeDocument/2006/relationships/hyperlink" Target="http://www.konkoly.hu/cgi-bin/IBVS?5897" TargetMode="External"/><Relationship Id="rId1" Type="http://schemas.openxmlformats.org/officeDocument/2006/relationships/hyperlink" Target="http://www.bav-astro.de/sfs/BAVM_link.php?BAVMnr=133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5924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93" TargetMode="External"/><Relationship Id="rId23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konkoly.hu/cgi-bin/IBVS?6007" TargetMode="External"/><Relationship Id="rId19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86" TargetMode="External"/><Relationship Id="rId14" Type="http://schemas.openxmlformats.org/officeDocument/2006/relationships/hyperlink" Target="http://www.bav-astro.de/sfs/BAVM_link.php?BAVMnr=193" TargetMode="External"/><Relationship Id="rId22" Type="http://schemas.openxmlformats.org/officeDocument/2006/relationships/hyperlink" Target="http://www.konkoly.hu/cgi-bin/IBVS?5897" TargetMode="External"/><Relationship Id="rId27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03"/>
  <sheetViews>
    <sheetView tabSelected="1" workbookViewId="0">
      <pane xSplit="14" ySplit="22" topLeftCell="O152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8" customFormat="1" ht="20.25" x14ac:dyDescent="0.2">
      <c r="A1" s="67" t="s">
        <v>74</v>
      </c>
    </row>
    <row r="2" spans="1:7" s="38" customFormat="1" ht="12.95" customHeight="1" x14ac:dyDescent="0.2">
      <c r="A2" s="38" t="s">
        <v>24</v>
      </c>
      <c r="B2" s="39" t="s">
        <v>71</v>
      </c>
    </row>
    <row r="3" spans="1:7" s="38" customFormat="1" ht="12.95" customHeight="1" thickBot="1" x14ac:dyDescent="0.25">
      <c r="C3" s="40"/>
    </row>
    <row r="4" spans="1:7" s="38" customFormat="1" ht="12.95" customHeight="1" thickTop="1" thickBot="1" x14ac:dyDescent="0.25">
      <c r="A4" s="41" t="s">
        <v>0</v>
      </c>
      <c r="C4" s="42">
        <v>45861.413999999997</v>
      </c>
      <c r="D4" s="43">
        <v>2.2157325000000001</v>
      </c>
    </row>
    <row r="5" spans="1:7" s="38" customFormat="1" ht="12.95" customHeight="1" x14ac:dyDescent="0.2">
      <c r="C5" s="44" t="s">
        <v>99</v>
      </c>
    </row>
    <row r="6" spans="1:7" s="38" customFormat="1" ht="12.95" customHeight="1" x14ac:dyDescent="0.2">
      <c r="A6" s="41" t="s">
        <v>1</v>
      </c>
    </row>
    <row r="7" spans="1:7" s="38" customFormat="1" ht="12.95" customHeight="1" x14ac:dyDescent="0.2">
      <c r="A7" s="38" t="s">
        <v>2</v>
      </c>
      <c r="C7" s="38">
        <f>+C4</f>
        <v>45861.413999999997</v>
      </c>
    </row>
    <row r="8" spans="1:7" s="38" customFormat="1" ht="12.95" customHeight="1" x14ac:dyDescent="0.2">
      <c r="A8" s="38" t="s">
        <v>3</v>
      </c>
      <c r="C8" s="38">
        <f>+D4</f>
        <v>2.2157325000000001</v>
      </c>
    </row>
    <row r="9" spans="1:7" s="38" customFormat="1" ht="12.95" customHeight="1" x14ac:dyDescent="0.2">
      <c r="A9" s="45" t="s">
        <v>76</v>
      </c>
      <c r="C9" s="46">
        <v>-9.5</v>
      </c>
      <c r="D9" s="38" t="s">
        <v>77</v>
      </c>
    </row>
    <row r="10" spans="1:7" s="38" customFormat="1" ht="12.95" customHeight="1" thickBot="1" x14ac:dyDescent="0.25">
      <c r="C10" s="47" t="s">
        <v>20</v>
      </c>
      <c r="D10" s="47" t="s">
        <v>21</v>
      </c>
    </row>
    <row r="11" spans="1:7" s="38" customFormat="1" ht="12.95" customHeight="1" x14ac:dyDescent="0.2">
      <c r="A11" s="38" t="s">
        <v>16</v>
      </c>
      <c r="C11" s="44">
        <f ca="1">INTERCEPT(INDIRECT($G$11):G992,INDIRECT($F$11):F992)</f>
        <v>-3.0051046278518803E-2</v>
      </c>
      <c r="D11" s="48"/>
      <c r="F11" s="49" t="str">
        <f>"F"&amp;E19</f>
        <v>F100</v>
      </c>
      <c r="G11" s="44" t="str">
        <f>"G"&amp;E19</f>
        <v>G100</v>
      </c>
    </row>
    <row r="12" spans="1:7" s="38" customFormat="1" ht="12.95" customHeight="1" x14ac:dyDescent="0.2">
      <c r="A12" s="38" t="s">
        <v>17</v>
      </c>
      <c r="C12" s="44">
        <f ca="1">SLOPE(INDIRECT($G$11):G992,INDIRECT($F$11):F992)</f>
        <v>2.3918895469720093E-5</v>
      </c>
      <c r="D12" s="48"/>
    </row>
    <row r="13" spans="1:7" s="38" customFormat="1" ht="12.95" customHeight="1" x14ac:dyDescent="0.2">
      <c r="A13" s="38" t="s">
        <v>19</v>
      </c>
      <c r="C13" s="48" t="s">
        <v>14</v>
      </c>
      <c r="D13" s="50" t="s">
        <v>92</v>
      </c>
      <c r="E13" s="46">
        <v>1</v>
      </c>
    </row>
    <row r="14" spans="1:7" s="38" customFormat="1" ht="12.95" customHeight="1" x14ac:dyDescent="0.2">
      <c r="D14" s="50" t="s">
        <v>78</v>
      </c>
      <c r="E14" s="51">
        <f ca="1">NOW()+15018.5+$C$9/24</f>
        <v>60375.808378124995</v>
      </c>
    </row>
    <row r="15" spans="1:7" s="38" customFormat="1" ht="12.95" customHeight="1" x14ac:dyDescent="0.2">
      <c r="A15" s="52" t="s">
        <v>18</v>
      </c>
      <c r="C15" s="53">
        <f ca="1">(C7+C11)+(C8+C12)*INT(MAX(F21:F3533))</f>
        <v>55473.335294122269</v>
      </c>
      <c r="D15" s="50" t="s">
        <v>93</v>
      </c>
      <c r="E15" s="51">
        <f ca="1">ROUND(2*(E14-$C$7)/$C$8,0)/2+E13</f>
        <v>6551.5</v>
      </c>
    </row>
    <row r="16" spans="1:7" s="38" customFormat="1" ht="12.95" customHeight="1" x14ac:dyDescent="0.2">
      <c r="A16" s="41" t="s">
        <v>4</v>
      </c>
      <c r="C16" s="54">
        <f ca="1">+C8+C12</f>
        <v>2.2157564188954697</v>
      </c>
      <c r="D16" s="50" t="s">
        <v>79</v>
      </c>
      <c r="E16" s="44">
        <f ca="1">ROUND(2*(E14-$C$15)/$C$16,0)/2+E13</f>
        <v>2213.5</v>
      </c>
    </row>
    <row r="17" spans="1:17" s="38" customFormat="1" ht="12.95" customHeight="1" thickBot="1" x14ac:dyDescent="0.25">
      <c r="A17" s="50" t="s">
        <v>73</v>
      </c>
      <c r="C17" s="38">
        <f>COUNT(C21:C2191)</f>
        <v>152</v>
      </c>
      <c r="D17" s="50" t="s">
        <v>80</v>
      </c>
      <c r="E17" s="55">
        <f ca="1">+$C$15+$C$16*E16-15018.5-$C$9/24</f>
        <v>45359.80796068073</v>
      </c>
    </row>
    <row r="18" spans="1:17" s="38" customFormat="1" ht="12.95" customHeight="1" thickTop="1" thickBot="1" x14ac:dyDescent="0.25">
      <c r="A18" s="41" t="s">
        <v>5</v>
      </c>
      <c r="C18" s="42">
        <f ca="1">+C15</f>
        <v>55473.335294122269</v>
      </c>
      <c r="D18" s="43">
        <f ca="1">+C16</f>
        <v>2.2157564188954697</v>
      </c>
      <c r="E18" s="56" t="s">
        <v>81</v>
      </c>
    </row>
    <row r="19" spans="1:17" s="38" customFormat="1" ht="12.95" customHeight="1" thickTop="1" x14ac:dyDescent="0.2">
      <c r="A19" s="57" t="s">
        <v>83</v>
      </c>
      <c r="E19" s="58">
        <v>100</v>
      </c>
    </row>
    <row r="20" spans="1:17" s="38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13</v>
      </c>
      <c r="E20" s="47" t="s">
        <v>9</v>
      </c>
      <c r="F20" s="47" t="s">
        <v>10</v>
      </c>
      <c r="G20" s="47" t="s">
        <v>11</v>
      </c>
      <c r="H20" s="59" t="s">
        <v>12</v>
      </c>
      <c r="I20" s="59" t="s">
        <v>597</v>
      </c>
      <c r="J20" s="59" t="s">
        <v>104</v>
      </c>
      <c r="K20" s="59" t="s">
        <v>102</v>
      </c>
      <c r="L20" s="59" t="s">
        <v>25</v>
      </c>
      <c r="M20" s="59" t="s">
        <v>26</v>
      </c>
      <c r="N20" s="59" t="s">
        <v>27</v>
      </c>
      <c r="O20" s="59" t="s">
        <v>23</v>
      </c>
      <c r="P20" s="60" t="s">
        <v>22</v>
      </c>
      <c r="Q20" s="47" t="s">
        <v>15</v>
      </c>
    </row>
    <row r="21" spans="1:17" s="38" customFormat="1" ht="12.95" customHeight="1" x14ac:dyDescent="0.2">
      <c r="A21" s="61" t="s">
        <v>116</v>
      </c>
      <c r="B21" s="62" t="s">
        <v>70</v>
      </c>
      <c r="C21" s="63">
        <v>27612.51</v>
      </c>
      <c r="D21" s="14"/>
      <c r="E21" s="64">
        <f t="shared" ref="E21:E52" si="0">+(C21-C$7)/C$8</f>
        <v>-8236.0591813316805</v>
      </c>
      <c r="F21" s="38">
        <f t="shared" ref="F21:F52" si="1">ROUND(2*E21,0)/2</f>
        <v>-8236</v>
      </c>
      <c r="G21" s="38">
        <f t="shared" ref="G21:G52" si="2">+C21-(C$7+F21*C$8)</f>
        <v>-0.13112999999793828</v>
      </c>
      <c r="I21" s="38">
        <f>+G21</f>
        <v>-0.13112999999793828</v>
      </c>
      <c r="Q21" s="65">
        <f t="shared" ref="Q21:Q52" si="3">+C21-15018.5</f>
        <v>12594.009999999998</v>
      </c>
    </row>
    <row r="22" spans="1:17" s="38" customFormat="1" ht="12.95" customHeight="1" x14ac:dyDescent="0.2">
      <c r="A22" s="61" t="s">
        <v>116</v>
      </c>
      <c r="B22" s="62" t="s">
        <v>70</v>
      </c>
      <c r="C22" s="63">
        <v>27931.53</v>
      </c>
      <c r="D22" s="14"/>
      <c r="E22" s="64">
        <f t="shared" si="0"/>
        <v>-8092.079707275132</v>
      </c>
      <c r="F22" s="38">
        <f t="shared" si="1"/>
        <v>-8092</v>
      </c>
      <c r="G22" s="38">
        <f t="shared" si="2"/>
        <v>-0.17660999999861815</v>
      </c>
      <c r="I22" s="38">
        <f>+G22</f>
        <v>-0.17660999999861815</v>
      </c>
      <c r="Q22" s="65">
        <f t="shared" si="3"/>
        <v>12913.029999999999</v>
      </c>
    </row>
    <row r="23" spans="1:17" s="38" customFormat="1" ht="12.95" customHeight="1" x14ac:dyDescent="0.2">
      <c r="A23" s="61" t="s">
        <v>116</v>
      </c>
      <c r="B23" s="62" t="s">
        <v>70</v>
      </c>
      <c r="C23" s="63">
        <v>28432.400000000001</v>
      </c>
      <c r="D23" s="14"/>
      <c r="E23" s="64">
        <f t="shared" si="0"/>
        <v>-7866.0280516713974</v>
      </c>
      <c r="F23" s="38">
        <f t="shared" si="1"/>
        <v>-7866</v>
      </c>
      <c r="G23" s="38">
        <f t="shared" si="2"/>
        <v>-6.2154999995982507E-2</v>
      </c>
      <c r="I23" s="38">
        <f>+G23</f>
        <v>-6.2154999995982507E-2</v>
      </c>
      <c r="Q23" s="65">
        <f t="shared" si="3"/>
        <v>13413.900000000001</v>
      </c>
    </row>
    <row r="24" spans="1:17" s="38" customFormat="1" ht="12.95" customHeight="1" x14ac:dyDescent="0.2">
      <c r="A24" s="61" t="s">
        <v>128</v>
      </c>
      <c r="B24" s="62" t="s">
        <v>70</v>
      </c>
      <c r="C24" s="63">
        <v>28700.48</v>
      </c>
      <c r="D24" s="66"/>
      <c r="E24" s="64">
        <f t="shared" si="0"/>
        <v>-7745.038717444455</v>
      </c>
      <c r="F24" s="38">
        <f t="shared" si="1"/>
        <v>-7745</v>
      </c>
      <c r="G24" s="38">
        <f t="shared" si="2"/>
        <v>-8.5787499996513361E-2</v>
      </c>
      <c r="I24" s="38">
        <f>+G24</f>
        <v>-8.5787499996513361E-2</v>
      </c>
      <c r="Q24" s="65">
        <f t="shared" si="3"/>
        <v>13681.98</v>
      </c>
    </row>
    <row r="25" spans="1:17" s="38" customFormat="1" ht="12.95" customHeight="1" x14ac:dyDescent="0.2">
      <c r="A25" s="61" t="s">
        <v>132</v>
      </c>
      <c r="B25" s="62" t="s">
        <v>70</v>
      </c>
      <c r="C25" s="63">
        <v>28811.266</v>
      </c>
      <c r="D25" s="66"/>
      <c r="E25" s="64">
        <f t="shared" si="0"/>
        <v>-7695.0389995182168</v>
      </c>
      <c r="F25" s="38">
        <f t="shared" si="1"/>
        <v>-7695</v>
      </c>
      <c r="G25" s="38">
        <f t="shared" si="2"/>
        <v>-8.6412499997095438E-2</v>
      </c>
      <c r="I25" s="38">
        <f>+G25</f>
        <v>-8.6412499997095438E-2</v>
      </c>
      <c r="Q25" s="65">
        <f t="shared" si="3"/>
        <v>13792.766</v>
      </c>
    </row>
    <row r="26" spans="1:17" s="38" customFormat="1" ht="12.95" customHeight="1" x14ac:dyDescent="0.2">
      <c r="A26" s="61" t="s">
        <v>132</v>
      </c>
      <c r="B26" s="62" t="s">
        <v>70</v>
      </c>
      <c r="C26" s="63">
        <v>29130.331999999999</v>
      </c>
      <c r="D26" s="66"/>
      <c r="E26" s="64">
        <f t="shared" si="0"/>
        <v>-7551.0387648328478</v>
      </c>
      <c r="F26" s="38">
        <f t="shared" si="1"/>
        <v>-7551</v>
      </c>
      <c r="G26" s="38">
        <f t="shared" si="2"/>
        <v>-8.5892499999317806E-2</v>
      </c>
      <c r="I26" s="38">
        <f>+G26</f>
        <v>-8.5892499999317806E-2</v>
      </c>
      <c r="Q26" s="65">
        <f t="shared" si="3"/>
        <v>14111.831999999999</v>
      </c>
    </row>
    <row r="27" spans="1:17" x14ac:dyDescent="0.2">
      <c r="A27" s="35" t="s">
        <v>139</v>
      </c>
      <c r="B27" s="37" t="s">
        <v>70</v>
      </c>
      <c r="C27" s="36">
        <v>29429.460999999999</v>
      </c>
      <c r="D27" s="6"/>
      <c r="E27" s="8">
        <f t="shared" si="0"/>
        <v>-7416.0364574694813</v>
      </c>
      <c r="F27">
        <f t="shared" si="1"/>
        <v>-7416</v>
      </c>
      <c r="G27">
        <f t="shared" si="2"/>
        <v>-8.0779999996593688E-2</v>
      </c>
      <c r="I27">
        <f>+G27</f>
        <v>-8.0779999996593688E-2</v>
      </c>
      <c r="Q27" s="1">
        <f t="shared" si="3"/>
        <v>14410.960999999999</v>
      </c>
    </row>
    <row r="28" spans="1:17" x14ac:dyDescent="0.2">
      <c r="A28" s="35" t="s">
        <v>116</v>
      </c>
      <c r="B28" s="37" t="s">
        <v>70</v>
      </c>
      <c r="C28" s="36">
        <v>29429.52</v>
      </c>
      <c r="D28" s="6"/>
      <c r="E28" s="8">
        <f t="shared" si="0"/>
        <v>-7416.0098297064269</v>
      </c>
      <c r="F28">
        <f t="shared" si="1"/>
        <v>-7416</v>
      </c>
      <c r="G28">
        <f t="shared" si="2"/>
        <v>-2.1779999995487742E-2</v>
      </c>
      <c r="I28">
        <f>+G28</f>
        <v>-2.1779999995487742E-2</v>
      </c>
      <c r="Q28" s="1">
        <f t="shared" si="3"/>
        <v>14411.02</v>
      </c>
    </row>
    <row r="29" spans="1:17" x14ac:dyDescent="0.2">
      <c r="A29" s="35" t="s">
        <v>139</v>
      </c>
      <c r="B29" s="37" t="s">
        <v>70</v>
      </c>
      <c r="C29" s="36">
        <v>29571.256000000001</v>
      </c>
      <c r="D29" s="6"/>
      <c r="E29" s="8">
        <f t="shared" si="0"/>
        <v>-7352.0418191275321</v>
      </c>
      <c r="F29">
        <f t="shared" si="1"/>
        <v>-7352</v>
      </c>
      <c r="G29">
        <f t="shared" si="2"/>
        <v>-9.2659999994793907E-2</v>
      </c>
      <c r="I29">
        <f>+G29</f>
        <v>-9.2659999994793907E-2</v>
      </c>
      <c r="Q29" s="1">
        <f t="shared" si="3"/>
        <v>14552.756000000001</v>
      </c>
    </row>
    <row r="30" spans="1:17" x14ac:dyDescent="0.2">
      <c r="A30" s="35" t="s">
        <v>116</v>
      </c>
      <c r="B30" s="37" t="s">
        <v>70</v>
      </c>
      <c r="C30" s="36">
        <v>29808.44</v>
      </c>
      <c r="D30" s="6"/>
      <c r="E30" s="8">
        <f t="shared" si="0"/>
        <v>-7244.9964063802818</v>
      </c>
      <c r="F30">
        <f t="shared" si="1"/>
        <v>-7245</v>
      </c>
      <c r="G30">
        <f t="shared" si="2"/>
        <v>7.9625000034866389E-3</v>
      </c>
      <c r="I30">
        <f>+G30</f>
        <v>7.9625000034866389E-3</v>
      </c>
      <c r="Q30" s="1">
        <f t="shared" si="3"/>
        <v>14789.939999999999</v>
      </c>
    </row>
    <row r="31" spans="1:17" x14ac:dyDescent="0.2">
      <c r="A31" s="35" t="s">
        <v>116</v>
      </c>
      <c r="B31" s="37" t="s">
        <v>70</v>
      </c>
      <c r="C31" s="36">
        <v>29961.26</v>
      </c>
      <c r="D31" s="6"/>
      <c r="E31" s="8">
        <f t="shared" si="0"/>
        <v>-7176.0259868914673</v>
      </c>
      <c r="F31">
        <f t="shared" si="1"/>
        <v>-7176</v>
      </c>
      <c r="G31">
        <f t="shared" si="2"/>
        <v>-5.7579999996960396E-2</v>
      </c>
      <c r="I31">
        <f>+G31</f>
        <v>-5.7579999996960396E-2</v>
      </c>
      <c r="Q31" s="1">
        <f t="shared" si="3"/>
        <v>14942.759999999998</v>
      </c>
    </row>
    <row r="32" spans="1:17" x14ac:dyDescent="0.2">
      <c r="A32" s="35" t="s">
        <v>132</v>
      </c>
      <c r="B32" s="37" t="s">
        <v>70</v>
      </c>
      <c r="C32" s="36">
        <v>30169.521000000001</v>
      </c>
      <c r="D32" s="6"/>
      <c r="E32" s="8">
        <f t="shared" si="0"/>
        <v>-7082.0340451746752</v>
      </c>
      <c r="F32">
        <f t="shared" si="1"/>
        <v>-7082</v>
      </c>
      <c r="G32">
        <f t="shared" si="2"/>
        <v>-7.543499999519554E-2</v>
      </c>
      <c r="I32">
        <f>+G32</f>
        <v>-7.543499999519554E-2</v>
      </c>
      <c r="Q32" s="1">
        <f t="shared" si="3"/>
        <v>15151.021000000001</v>
      </c>
    </row>
    <row r="33" spans="1:17" x14ac:dyDescent="0.2">
      <c r="A33" s="35" t="s">
        <v>116</v>
      </c>
      <c r="B33" s="37" t="s">
        <v>70</v>
      </c>
      <c r="C33" s="36">
        <v>30200.51</v>
      </c>
      <c r="D33" s="6"/>
      <c r="E33" s="8">
        <f t="shared" si="0"/>
        <v>-7068.0481511193238</v>
      </c>
      <c r="F33">
        <f t="shared" si="1"/>
        <v>-7068</v>
      </c>
      <c r="G33">
        <f t="shared" si="2"/>
        <v>-0.10668999999688822</v>
      </c>
      <c r="I33">
        <f>+G33</f>
        <v>-0.10668999999688822</v>
      </c>
      <c r="Q33" s="1">
        <f t="shared" si="3"/>
        <v>15182.009999999998</v>
      </c>
    </row>
    <row r="34" spans="1:17" x14ac:dyDescent="0.2">
      <c r="A34" s="35" t="s">
        <v>116</v>
      </c>
      <c r="B34" s="37" t="s">
        <v>70</v>
      </c>
      <c r="C34" s="36">
        <v>30260.32</v>
      </c>
      <c r="D34" s="6"/>
      <c r="E34" s="8">
        <f t="shared" si="0"/>
        <v>-7041.0548204713323</v>
      </c>
      <c r="F34">
        <f t="shared" si="1"/>
        <v>-7041</v>
      </c>
      <c r="G34">
        <f t="shared" si="2"/>
        <v>-0.12146749999737949</v>
      </c>
      <c r="I34">
        <f>+G34</f>
        <v>-0.12146749999737949</v>
      </c>
      <c r="Q34" s="1">
        <f t="shared" si="3"/>
        <v>15241.82</v>
      </c>
    </row>
    <row r="35" spans="1:17" x14ac:dyDescent="0.2">
      <c r="A35" s="35" t="s">
        <v>132</v>
      </c>
      <c r="B35" s="37" t="s">
        <v>70</v>
      </c>
      <c r="C35" s="36">
        <v>30639.249</v>
      </c>
      <c r="D35" s="6"/>
      <c r="E35" s="8">
        <f t="shared" si="0"/>
        <v>-6870.0373352830256</v>
      </c>
      <c r="F35">
        <f t="shared" si="1"/>
        <v>-6870</v>
      </c>
      <c r="G35">
        <f t="shared" si="2"/>
        <v>-8.2724999996571569E-2</v>
      </c>
      <c r="I35">
        <f>+G35</f>
        <v>-8.2724999996571569E-2</v>
      </c>
      <c r="Q35" s="1">
        <f t="shared" si="3"/>
        <v>15620.749</v>
      </c>
    </row>
    <row r="36" spans="1:17" x14ac:dyDescent="0.2">
      <c r="A36" s="35" t="s">
        <v>167</v>
      </c>
      <c r="B36" s="37" t="s">
        <v>70</v>
      </c>
      <c r="C36" s="36">
        <v>30938.378000000001</v>
      </c>
      <c r="D36" s="6"/>
      <c r="E36" s="8">
        <f t="shared" si="0"/>
        <v>-6735.0350279196591</v>
      </c>
      <c r="F36">
        <f t="shared" si="1"/>
        <v>-6735</v>
      </c>
      <c r="G36">
        <f t="shared" si="2"/>
        <v>-7.761249999384745E-2</v>
      </c>
      <c r="I36">
        <f>+G36</f>
        <v>-7.761249999384745E-2</v>
      </c>
      <c r="Q36" s="1">
        <f t="shared" si="3"/>
        <v>15919.878000000001</v>
      </c>
    </row>
    <row r="37" spans="1:17" x14ac:dyDescent="0.2">
      <c r="A37" s="35" t="s">
        <v>167</v>
      </c>
      <c r="B37" s="37" t="s">
        <v>70</v>
      </c>
      <c r="C37" s="36">
        <v>30947.241999999998</v>
      </c>
      <c r="D37" s="6"/>
      <c r="E37" s="8">
        <f t="shared" si="0"/>
        <v>-6731.034545009381</v>
      </c>
      <c r="F37">
        <f t="shared" si="1"/>
        <v>-6731</v>
      </c>
      <c r="G37">
        <f t="shared" si="2"/>
        <v>-7.6542499999050051E-2</v>
      </c>
      <c r="I37">
        <f>+G37</f>
        <v>-7.6542499999050051E-2</v>
      </c>
      <c r="Q37" s="1">
        <f t="shared" si="3"/>
        <v>15928.741999999998</v>
      </c>
    </row>
    <row r="38" spans="1:17" x14ac:dyDescent="0.2">
      <c r="A38" s="35" t="s">
        <v>167</v>
      </c>
      <c r="B38" s="37" t="s">
        <v>70</v>
      </c>
      <c r="C38" s="36">
        <v>30967.178</v>
      </c>
      <c r="D38" s="6"/>
      <c r="E38" s="8">
        <f t="shared" si="0"/>
        <v>-6722.0370690053951</v>
      </c>
      <c r="F38">
        <f t="shared" si="1"/>
        <v>-6722</v>
      </c>
      <c r="G38">
        <f t="shared" si="2"/>
        <v>-8.2134999996924307E-2</v>
      </c>
      <c r="I38">
        <f>+G38</f>
        <v>-8.2134999996924307E-2</v>
      </c>
      <c r="Q38" s="1">
        <f t="shared" si="3"/>
        <v>15948.678</v>
      </c>
    </row>
    <row r="39" spans="1:17" x14ac:dyDescent="0.2">
      <c r="A39" s="35" t="s">
        <v>167</v>
      </c>
      <c r="B39" s="37" t="s">
        <v>70</v>
      </c>
      <c r="C39" s="36">
        <v>30987.116000000002</v>
      </c>
      <c r="D39" s="6"/>
      <c r="E39" s="8">
        <f t="shared" si="0"/>
        <v>-6713.0386903653734</v>
      </c>
      <c r="F39">
        <f t="shared" si="1"/>
        <v>-6713</v>
      </c>
      <c r="G39">
        <f t="shared" si="2"/>
        <v>-8.572749999439111E-2</v>
      </c>
      <c r="I39">
        <f>+G39</f>
        <v>-8.572749999439111E-2</v>
      </c>
      <c r="Q39" s="1">
        <f t="shared" si="3"/>
        <v>15968.616000000002</v>
      </c>
    </row>
    <row r="40" spans="1:17" x14ac:dyDescent="0.2">
      <c r="A40" s="35" t="s">
        <v>167</v>
      </c>
      <c r="B40" s="37" t="s">
        <v>70</v>
      </c>
      <c r="C40" s="36">
        <v>30989.323</v>
      </c>
      <c r="D40" s="6"/>
      <c r="E40" s="8">
        <f t="shared" si="0"/>
        <v>-6712.042631499965</v>
      </c>
      <c r="F40">
        <f t="shared" si="1"/>
        <v>-6712</v>
      </c>
      <c r="G40">
        <f t="shared" si="2"/>
        <v>-9.4459999996615807E-2</v>
      </c>
      <c r="I40">
        <f>+G40</f>
        <v>-9.4459999996615807E-2</v>
      </c>
      <c r="Q40" s="1">
        <f t="shared" si="3"/>
        <v>15970.823</v>
      </c>
    </row>
    <row r="41" spans="1:17" x14ac:dyDescent="0.2">
      <c r="A41" s="35" t="s">
        <v>167</v>
      </c>
      <c r="B41" s="37" t="s">
        <v>70</v>
      </c>
      <c r="C41" s="36">
        <v>30998.2</v>
      </c>
      <c r="D41" s="6"/>
      <c r="E41" s="8">
        <f t="shared" si="0"/>
        <v>-6708.0362814554537</v>
      </c>
      <c r="F41">
        <f t="shared" si="1"/>
        <v>-6708</v>
      </c>
      <c r="G41">
        <f t="shared" si="2"/>
        <v>-8.038999999553198E-2</v>
      </c>
      <c r="I41">
        <f>+G41</f>
        <v>-8.038999999553198E-2</v>
      </c>
      <c r="Q41" s="1">
        <f t="shared" si="3"/>
        <v>15979.7</v>
      </c>
    </row>
    <row r="42" spans="1:17" x14ac:dyDescent="0.2">
      <c r="A42" s="35" t="s">
        <v>116</v>
      </c>
      <c r="B42" s="37" t="s">
        <v>70</v>
      </c>
      <c r="C42" s="36">
        <v>31020.31</v>
      </c>
      <c r="D42" s="6"/>
      <c r="E42" s="8">
        <f t="shared" si="0"/>
        <v>-6698.0576400806485</v>
      </c>
      <c r="F42">
        <f t="shared" si="1"/>
        <v>-6698</v>
      </c>
      <c r="G42">
        <f t="shared" si="2"/>
        <v>-0.12771499999507796</v>
      </c>
      <c r="I42">
        <f>+G42</f>
        <v>-0.12771499999507796</v>
      </c>
      <c r="Q42" s="1">
        <f t="shared" si="3"/>
        <v>16001.810000000001</v>
      </c>
    </row>
    <row r="43" spans="1:17" x14ac:dyDescent="0.2">
      <c r="A43" s="35" t="s">
        <v>188</v>
      </c>
      <c r="B43" s="37" t="s">
        <v>70</v>
      </c>
      <c r="C43" s="36">
        <v>36433.446000000004</v>
      </c>
      <c r="D43" s="6"/>
      <c r="E43" s="8">
        <f t="shared" si="0"/>
        <v>-4255.0118301735401</v>
      </c>
      <c r="F43">
        <f t="shared" si="1"/>
        <v>-4255</v>
      </c>
      <c r="G43">
        <f t="shared" si="2"/>
        <v>-2.6212499993562233E-2</v>
      </c>
      <c r="I43">
        <f>+G43</f>
        <v>-2.6212499993562233E-2</v>
      </c>
      <c r="Q43" s="1">
        <f t="shared" si="3"/>
        <v>21414.946000000004</v>
      </c>
    </row>
    <row r="44" spans="1:17" x14ac:dyDescent="0.2">
      <c r="A44" s="35" t="s">
        <v>188</v>
      </c>
      <c r="B44" s="37" t="s">
        <v>70</v>
      </c>
      <c r="C44" s="36">
        <v>36453.339999999997</v>
      </c>
      <c r="D44" s="6"/>
      <c r="E44" s="8">
        <f t="shared" si="0"/>
        <v>-4246.0333095263077</v>
      </c>
      <c r="F44">
        <f t="shared" si="1"/>
        <v>-4246</v>
      </c>
      <c r="G44">
        <f t="shared" si="2"/>
        <v>-7.3804999999993015E-2</v>
      </c>
      <c r="I44">
        <f>+G44</f>
        <v>-7.3804999999993015E-2</v>
      </c>
      <c r="Q44" s="1">
        <f t="shared" si="3"/>
        <v>21434.839999999997</v>
      </c>
    </row>
    <row r="45" spans="1:17" x14ac:dyDescent="0.2">
      <c r="A45" s="35" t="s">
        <v>188</v>
      </c>
      <c r="B45" s="37" t="s">
        <v>70</v>
      </c>
      <c r="C45" s="36">
        <v>37820.521999999997</v>
      </c>
      <c r="D45" s="6"/>
      <c r="E45" s="8">
        <f t="shared" si="0"/>
        <v>-3628.9994392373624</v>
      </c>
      <c r="F45">
        <f t="shared" si="1"/>
        <v>-3629</v>
      </c>
      <c r="G45">
        <f t="shared" si="2"/>
        <v>1.2425000022631139E-3</v>
      </c>
      <c r="I45">
        <f>+G45</f>
        <v>1.2425000022631139E-3</v>
      </c>
      <c r="Q45" s="1">
        <f t="shared" si="3"/>
        <v>22802.021999999997</v>
      </c>
    </row>
    <row r="46" spans="1:17" x14ac:dyDescent="0.2">
      <c r="A46" s="35" t="s">
        <v>188</v>
      </c>
      <c r="B46" s="37" t="s">
        <v>70</v>
      </c>
      <c r="C46" s="36">
        <v>37911.372000000003</v>
      </c>
      <c r="D46" s="6"/>
      <c r="E46" s="8">
        <f t="shared" si="0"/>
        <v>-3587.9971973151064</v>
      </c>
      <c r="F46">
        <f t="shared" si="1"/>
        <v>-3588</v>
      </c>
      <c r="G46">
        <f t="shared" si="2"/>
        <v>6.2100000068312511E-3</v>
      </c>
      <c r="I46">
        <f>+G46</f>
        <v>6.2100000068312511E-3</v>
      </c>
      <c r="Q46" s="1">
        <f t="shared" si="3"/>
        <v>22892.872000000003</v>
      </c>
    </row>
    <row r="47" spans="1:17" x14ac:dyDescent="0.2">
      <c r="A47" s="35" t="s">
        <v>188</v>
      </c>
      <c r="B47" s="37" t="s">
        <v>70</v>
      </c>
      <c r="C47" s="36">
        <v>38170.527000000002</v>
      </c>
      <c r="D47" s="6"/>
      <c r="E47" s="8">
        <f t="shared" si="0"/>
        <v>-3471.0358763975323</v>
      </c>
      <c r="F47">
        <f t="shared" si="1"/>
        <v>-3471</v>
      </c>
      <c r="G47">
        <f t="shared" si="2"/>
        <v>-7.949249999364838E-2</v>
      </c>
      <c r="I47">
        <f>+G47</f>
        <v>-7.949249999364838E-2</v>
      </c>
      <c r="Q47" s="1">
        <f t="shared" si="3"/>
        <v>23152.027000000002</v>
      </c>
    </row>
    <row r="48" spans="1:17" x14ac:dyDescent="0.2">
      <c r="A48" s="35" t="s">
        <v>188</v>
      </c>
      <c r="B48" s="37" t="s">
        <v>70</v>
      </c>
      <c r="C48" s="36">
        <v>38210.474000000002</v>
      </c>
      <c r="D48" s="6"/>
      <c r="E48" s="8">
        <f t="shared" si="0"/>
        <v>-3453.0070755382226</v>
      </c>
      <c r="F48">
        <f t="shared" si="1"/>
        <v>-3453</v>
      </c>
      <c r="G48">
        <f t="shared" si="2"/>
        <v>-1.5677499992307276E-2</v>
      </c>
      <c r="I48">
        <f>+G48</f>
        <v>-1.5677499992307276E-2</v>
      </c>
      <c r="Q48" s="1">
        <f t="shared" si="3"/>
        <v>23191.974000000002</v>
      </c>
    </row>
    <row r="49" spans="1:29" x14ac:dyDescent="0.2">
      <c r="A49" s="35" t="s">
        <v>188</v>
      </c>
      <c r="B49" s="37" t="s">
        <v>70</v>
      </c>
      <c r="C49" s="36">
        <v>38549.502</v>
      </c>
      <c r="D49" s="6"/>
      <c r="E49" s="8">
        <f t="shared" si="0"/>
        <v>-3299.9976305804043</v>
      </c>
      <c r="F49">
        <f t="shared" si="1"/>
        <v>-3300</v>
      </c>
      <c r="G49">
        <f t="shared" si="2"/>
        <v>5.2500000019790605E-3</v>
      </c>
      <c r="I49">
        <f>+G49</f>
        <v>5.2500000019790605E-3</v>
      </c>
      <c r="Q49" s="1">
        <f t="shared" si="3"/>
        <v>23531.002</v>
      </c>
    </row>
    <row r="50" spans="1:29" x14ac:dyDescent="0.2">
      <c r="A50" s="35" t="s">
        <v>188</v>
      </c>
      <c r="B50" s="37" t="s">
        <v>70</v>
      </c>
      <c r="C50" s="36">
        <v>38560.517</v>
      </c>
      <c r="D50" s="6"/>
      <c r="E50" s="8">
        <f t="shared" si="0"/>
        <v>-3295.0263626137166</v>
      </c>
      <c r="F50">
        <f t="shared" si="1"/>
        <v>-3295</v>
      </c>
      <c r="G50">
        <f t="shared" si="2"/>
        <v>-5.8412499995029066E-2</v>
      </c>
      <c r="I50">
        <f>+G50</f>
        <v>-5.8412499995029066E-2</v>
      </c>
      <c r="Q50" s="1">
        <f t="shared" si="3"/>
        <v>23542.017</v>
      </c>
    </row>
    <row r="51" spans="1:29" x14ac:dyDescent="0.2">
      <c r="A51" s="35" t="s">
        <v>188</v>
      </c>
      <c r="B51" s="37" t="s">
        <v>70</v>
      </c>
      <c r="C51" s="36">
        <v>38651.394999999997</v>
      </c>
      <c r="D51" s="6"/>
      <c r="E51" s="8">
        <f t="shared" si="0"/>
        <v>-3254.0114837869642</v>
      </c>
      <c r="F51">
        <f t="shared" si="1"/>
        <v>-3254</v>
      </c>
      <c r="G51">
        <f t="shared" si="2"/>
        <v>-2.5444999999308493E-2</v>
      </c>
      <c r="I51">
        <f>+G51</f>
        <v>-2.5444999999308493E-2</v>
      </c>
      <c r="Q51" s="1">
        <f t="shared" si="3"/>
        <v>23632.894999999997</v>
      </c>
    </row>
    <row r="52" spans="1:29" x14ac:dyDescent="0.2">
      <c r="A52" s="35" t="s">
        <v>216</v>
      </c>
      <c r="B52" s="37" t="s">
        <v>70</v>
      </c>
      <c r="C52" s="36">
        <v>41188.434999999998</v>
      </c>
      <c r="D52" s="6"/>
      <c r="E52" s="8">
        <f t="shared" si="0"/>
        <v>-2108.9996197645696</v>
      </c>
      <c r="F52">
        <f t="shared" si="1"/>
        <v>-2109</v>
      </c>
      <c r="G52">
        <f t="shared" si="2"/>
        <v>8.4249999781604856E-4</v>
      </c>
      <c r="I52">
        <f>+G52</f>
        <v>8.4249999781604856E-4</v>
      </c>
      <c r="Q52" s="1">
        <f t="shared" si="3"/>
        <v>26169.934999999998</v>
      </c>
    </row>
    <row r="53" spans="1:29" x14ac:dyDescent="0.2">
      <c r="A53" s="35" t="s">
        <v>220</v>
      </c>
      <c r="B53" s="37" t="s">
        <v>70</v>
      </c>
      <c r="C53" s="36">
        <v>42606.506000000001</v>
      </c>
      <c r="D53" s="6"/>
      <c r="E53" s="8">
        <f t="shared" ref="E53:E84" si="4">+(C53-C$7)/C$8</f>
        <v>-1468.9986268649286</v>
      </c>
      <c r="F53">
        <f t="shared" ref="F53:F84" si="5">ROUND(2*E53,0)/2</f>
        <v>-1469</v>
      </c>
      <c r="G53">
        <f t="shared" ref="G53:G84" si="6">+C53-(C$7+F53*C$8)</f>
        <v>3.0425000077229924E-3</v>
      </c>
      <c r="I53">
        <f>+G53</f>
        <v>3.0425000077229924E-3</v>
      </c>
      <c r="Q53" s="1">
        <f t="shared" ref="Q53:Q84" si="7">+C53-15018.5</f>
        <v>27588.006000000001</v>
      </c>
    </row>
    <row r="54" spans="1:29" x14ac:dyDescent="0.2">
      <c r="A54" t="s">
        <v>29</v>
      </c>
      <c r="C54" s="6">
        <v>42606.606</v>
      </c>
      <c r="D54" s="6"/>
      <c r="E54">
        <f t="shared" si="4"/>
        <v>-1468.9534950631437</v>
      </c>
      <c r="F54">
        <f t="shared" si="5"/>
        <v>-1469</v>
      </c>
      <c r="G54">
        <f t="shared" si="6"/>
        <v>0.1030425000062678</v>
      </c>
      <c r="I54">
        <f t="shared" ref="I54:I83" si="8">+G54</f>
        <v>0.1030425000062678</v>
      </c>
      <c r="Q54" s="1">
        <f t="shared" si="7"/>
        <v>27588.106</v>
      </c>
      <c r="AA54" t="s">
        <v>28</v>
      </c>
      <c r="AC54" t="s">
        <v>30</v>
      </c>
    </row>
    <row r="55" spans="1:29" x14ac:dyDescent="0.2">
      <c r="A55" t="s">
        <v>31</v>
      </c>
      <c r="C55" s="6">
        <v>42874.618000000002</v>
      </c>
      <c r="D55" s="6"/>
      <c r="E55">
        <f t="shared" si="4"/>
        <v>-1347.9948504614138</v>
      </c>
      <c r="F55">
        <f t="shared" si="5"/>
        <v>-1348</v>
      </c>
      <c r="G55">
        <f t="shared" si="6"/>
        <v>1.1410000006435439E-2</v>
      </c>
      <c r="I55">
        <f t="shared" si="8"/>
        <v>1.1410000006435439E-2</v>
      </c>
      <c r="Q55" s="1">
        <f t="shared" si="7"/>
        <v>27856.118000000002</v>
      </c>
      <c r="AA55" t="s">
        <v>28</v>
      </c>
      <c r="AC55" t="s">
        <v>30</v>
      </c>
    </row>
    <row r="56" spans="1:29" x14ac:dyDescent="0.2">
      <c r="A56" t="s">
        <v>32</v>
      </c>
      <c r="C56" s="6">
        <v>42996.468000000001</v>
      </c>
      <c r="D56" s="6"/>
      <c r="E56">
        <f t="shared" si="4"/>
        <v>-1293.0017499856126</v>
      </c>
      <c r="F56">
        <f t="shared" si="5"/>
        <v>-1293</v>
      </c>
      <c r="G56">
        <f t="shared" si="6"/>
        <v>-3.877499999362044E-3</v>
      </c>
      <c r="I56">
        <f t="shared" si="8"/>
        <v>-3.877499999362044E-3</v>
      </c>
      <c r="Q56" s="1">
        <f t="shared" si="7"/>
        <v>27977.968000000001</v>
      </c>
      <c r="AA56" t="s">
        <v>28</v>
      </c>
      <c r="AC56" t="s">
        <v>30</v>
      </c>
    </row>
    <row r="57" spans="1:29" x14ac:dyDescent="0.2">
      <c r="A57" t="s">
        <v>32</v>
      </c>
      <c r="C57" s="6">
        <v>42996.474999999999</v>
      </c>
      <c r="D57" s="6"/>
      <c r="E57">
        <f t="shared" si="4"/>
        <v>-1292.9985907594885</v>
      </c>
      <c r="F57">
        <f t="shared" si="5"/>
        <v>-1293</v>
      </c>
      <c r="G57">
        <f t="shared" si="6"/>
        <v>3.1224999984260648E-3</v>
      </c>
      <c r="I57">
        <f t="shared" si="8"/>
        <v>3.1224999984260648E-3</v>
      </c>
      <c r="Q57" s="1">
        <f t="shared" si="7"/>
        <v>27977.974999999999</v>
      </c>
      <c r="AA57" t="s">
        <v>28</v>
      </c>
      <c r="AC57" t="s">
        <v>30</v>
      </c>
    </row>
    <row r="58" spans="1:29" x14ac:dyDescent="0.2">
      <c r="A58" t="s">
        <v>32</v>
      </c>
      <c r="C58" s="6">
        <v>43016.411999999997</v>
      </c>
      <c r="D58" s="6"/>
      <c r="E58">
        <f t="shared" si="4"/>
        <v>-1284.0006634374863</v>
      </c>
      <c r="F58">
        <f t="shared" si="5"/>
        <v>-1284</v>
      </c>
      <c r="G58">
        <f t="shared" si="6"/>
        <v>-1.4700000028824434E-3</v>
      </c>
      <c r="I58">
        <f t="shared" si="8"/>
        <v>-1.4700000028824434E-3</v>
      </c>
      <c r="Q58" s="1">
        <f t="shared" si="7"/>
        <v>27997.911999999997</v>
      </c>
      <c r="AA58" t="s">
        <v>28</v>
      </c>
      <c r="AC58" t="s">
        <v>30</v>
      </c>
    </row>
    <row r="59" spans="1:29" x14ac:dyDescent="0.2">
      <c r="A59" t="s">
        <v>32</v>
      </c>
      <c r="C59" s="6">
        <v>43016.415000000001</v>
      </c>
      <c r="D59" s="6"/>
      <c r="E59">
        <f t="shared" si="4"/>
        <v>-1283.9993094834308</v>
      </c>
      <c r="F59">
        <f t="shared" si="5"/>
        <v>-1284</v>
      </c>
      <c r="G59">
        <f t="shared" si="6"/>
        <v>1.5300000013667159E-3</v>
      </c>
      <c r="I59">
        <f t="shared" si="8"/>
        <v>1.5300000013667159E-3</v>
      </c>
      <c r="Q59" s="1">
        <f t="shared" si="7"/>
        <v>27997.915000000001</v>
      </c>
      <c r="AA59" t="s">
        <v>28</v>
      </c>
      <c r="AC59" t="s">
        <v>30</v>
      </c>
    </row>
    <row r="60" spans="1:29" x14ac:dyDescent="0.2">
      <c r="A60" t="s">
        <v>33</v>
      </c>
      <c r="C60" s="6">
        <v>43284.525999999998</v>
      </c>
      <c r="D60" s="6"/>
      <c r="E60">
        <f t="shared" si="4"/>
        <v>-1162.9959843979357</v>
      </c>
      <c r="F60">
        <f t="shared" si="5"/>
        <v>-1163</v>
      </c>
      <c r="G60">
        <f t="shared" si="6"/>
        <v>8.8975000035134144E-3</v>
      </c>
      <c r="I60">
        <f t="shared" si="8"/>
        <v>8.8975000035134144E-3</v>
      </c>
      <c r="Q60" s="1">
        <f t="shared" si="7"/>
        <v>28266.025999999998</v>
      </c>
      <c r="AA60" t="s">
        <v>28</v>
      </c>
      <c r="AC60" t="s">
        <v>30</v>
      </c>
    </row>
    <row r="61" spans="1:29" x14ac:dyDescent="0.2">
      <c r="A61" t="s">
        <v>33</v>
      </c>
      <c r="C61" s="6">
        <v>43304.462</v>
      </c>
      <c r="D61" s="6"/>
      <c r="E61">
        <f t="shared" si="4"/>
        <v>-1153.9985083939498</v>
      </c>
      <c r="F61">
        <f t="shared" si="5"/>
        <v>-1154</v>
      </c>
      <c r="G61">
        <f t="shared" si="6"/>
        <v>3.3050000056391582E-3</v>
      </c>
      <c r="I61">
        <f t="shared" si="8"/>
        <v>3.3050000056391582E-3</v>
      </c>
      <c r="Q61" s="1">
        <f t="shared" si="7"/>
        <v>28285.962</v>
      </c>
      <c r="AA61" t="s">
        <v>28</v>
      </c>
      <c r="AC61" t="s">
        <v>30</v>
      </c>
    </row>
    <row r="62" spans="1:29" x14ac:dyDescent="0.2">
      <c r="A62" t="s">
        <v>34</v>
      </c>
      <c r="C62" s="6">
        <v>43335.482000000004</v>
      </c>
      <c r="D62" s="6"/>
      <c r="E62">
        <f t="shared" si="4"/>
        <v>-1139.9986234800426</v>
      </c>
      <c r="F62">
        <f t="shared" si="5"/>
        <v>-1140</v>
      </c>
      <c r="G62">
        <f t="shared" si="6"/>
        <v>3.0500000066240318E-3</v>
      </c>
      <c r="I62">
        <f t="shared" si="8"/>
        <v>3.0500000066240318E-3</v>
      </c>
      <c r="Q62" s="1">
        <f t="shared" si="7"/>
        <v>28316.982000000004</v>
      </c>
      <c r="AA62" t="s">
        <v>28</v>
      </c>
      <c r="AC62" t="s">
        <v>30</v>
      </c>
    </row>
    <row r="63" spans="1:29" x14ac:dyDescent="0.2">
      <c r="A63" t="s">
        <v>35</v>
      </c>
      <c r="C63" s="6">
        <v>43663.411</v>
      </c>
      <c r="D63" s="6"/>
      <c r="E63">
        <f t="shared" si="4"/>
        <v>-991.99835720241356</v>
      </c>
      <c r="F63">
        <f t="shared" si="5"/>
        <v>-992</v>
      </c>
      <c r="G63">
        <f t="shared" si="6"/>
        <v>3.6400000026333146E-3</v>
      </c>
      <c r="I63">
        <f t="shared" si="8"/>
        <v>3.6400000026333146E-3</v>
      </c>
      <c r="Q63" s="1">
        <f t="shared" si="7"/>
        <v>28644.911</v>
      </c>
      <c r="AA63" t="s">
        <v>28</v>
      </c>
      <c r="AC63" t="s">
        <v>30</v>
      </c>
    </row>
    <row r="64" spans="1:29" x14ac:dyDescent="0.2">
      <c r="A64" t="s">
        <v>35</v>
      </c>
      <c r="C64" s="6">
        <v>43674.49</v>
      </c>
      <c r="D64" s="6"/>
      <c r="E64">
        <f t="shared" si="4"/>
        <v>-986.99820488258354</v>
      </c>
      <c r="F64">
        <f t="shared" si="5"/>
        <v>-987</v>
      </c>
      <c r="G64">
        <f t="shared" si="6"/>
        <v>3.9775000041117892E-3</v>
      </c>
      <c r="I64">
        <f t="shared" si="8"/>
        <v>3.9775000041117892E-3</v>
      </c>
      <c r="Q64" s="1">
        <f t="shared" si="7"/>
        <v>28655.989999999998</v>
      </c>
      <c r="AA64" t="s">
        <v>28</v>
      </c>
      <c r="AC64" t="s">
        <v>30</v>
      </c>
    </row>
    <row r="65" spans="1:29" x14ac:dyDescent="0.2">
      <c r="A65" t="s">
        <v>36</v>
      </c>
      <c r="C65" s="6">
        <v>43765.338000000003</v>
      </c>
      <c r="D65" s="6"/>
      <c r="E65">
        <f t="shared" si="4"/>
        <v>-945.99686559636302</v>
      </c>
      <c r="F65">
        <f t="shared" si="5"/>
        <v>-946</v>
      </c>
      <c r="G65">
        <f t="shared" si="6"/>
        <v>6.9450000082724728E-3</v>
      </c>
      <c r="I65">
        <f t="shared" si="8"/>
        <v>6.9450000082724728E-3</v>
      </c>
      <c r="Q65" s="1">
        <f t="shared" si="7"/>
        <v>28746.838000000003</v>
      </c>
      <c r="AA65" t="s">
        <v>28</v>
      </c>
      <c r="AC65" t="s">
        <v>30</v>
      </c>
    </row>
    <row r="66" spans="1:29" x14ac:dyDescent="0.2">
      <c r="A66" t="s">
        <v>37</v>
      </c>
      <c r="C66" s="6">
        <v>44115.415999999997</v>
      </c>
      <c r="D66" s="6"/>
      <c r="E66">
        <f t="shared" si="4"/>
        <v>-788.00035654123394</v>
      </c>
      <c r="F66">
        <f t="shared" si="5"/>
        <v>-788</v>
      </c>
      <c r="G66">
        <f t="shared" si="6"/>
        <v>-7.8999999823281541E-4</v>
      </c>
      <c r="I66">
        <f t="shared" si="8"/>
        <v>-7.8999999823281541E-4</v>
      </c>
      <c r="Q66" s="1">
        <f t="shared" si="7"/>
        <v>29096.915999999997</v>
      </c>
      <c r="AA66" t="s">
        <v>28</v>
      </c>
      <c r="AC66" t="s">
        <v>30</v>
      </c>
    </row>
    <row r="67" spans="1:29" x14ac:dyDescent="0.2">
      <c r="A67" t="s">
        <v>38</v>
      </c>
      <c r="C67" s="6">
        <v>44135.364000000001</v>
      </c>
      <c r="D67" s="6"/>
      <c r="E67">
        <f t="shared" si="4"/>
        <v>-778.99746472103266</v>
      </c>
      <c r="F67">
        <f t="shared" si="5"/>
        <v>-779</v>
      </c>
      <c r="G67">
        <f t="shared" si="6"/>
        <v>5.6175000063376501E-3</v>
      </c>
      <c r="I67">
        <f t="shared" si="8"/>
        <v>5.6175000063376501E-3</v>
      </c>
      <c r="Q67" s="1">
        <f t="shared" si="7"/>
        <v>29116.864000000001</v>
      </c>
      <c r="AA67" t="s">
        <v>28</v>
      </c>
      <c r="AC67" t="s">
        <v>30</v>
      </c>
    </row>
    <row r="68" spans="1:29" x14ac:dyDescent="0.2">
      <c r="A68" t="s">
        <v>39</v>
      </c>
      <c r="C68" s="6">
        <v>44343.637999999999</v>
      </c>
      <c r="D68" s="6"/>
      <c r="E68">
        <f t="shared" si="4"/>
        <v>-684.99965587001043</v>
      </c>
      <c r="F68">
        <f t="shared" si="5"/>
        <v>-685</v>
      </c>
      <c r="G68">
        <f t="shared" si="6"/>
        <v>7.6249999983701855E-4</v>
      </c>
      <c r="I68">
        <f t="shared" si="8"/>
        <v>7.6249999983701855E-4</v>
      </c>
      <c r="Q68" s="1">
        <f t="shared" si="7"/>
        <v>29325.137999999999</v>
      </c>
      <c r="AA68" t="s">
        <v>28</v>
      </c>
      <c r="AC68" t="s">
        <v>30</v>
      </c>
    </row>
    <row r="69" spans="1:29" x14ac:dyDescent="0.2">
      <c r="A69" t="s">
        <v>40</v>
      </c>
      <c r="C69" s="6">
        <v>44383.517</v>
      </c>
      <c r="D69" s="6"/>
      <c r="E69">
        <f t="shared" si="4"/>
        <v>-667.0015446359148</v>
      </c>
      <c r="F69">
        <f t="shared" si="5"/>
        <v>-667</v>
      </c>
      <c r="G69">
        <f t="shared" si="6"/>
        <v>-3.422499998123385E-3</v>
      </c>
      <c r="I69">
        <f t="shared" si="8"/>
        <v>-3.422499998123385E-3</v>
      </c>
      <c r="Q69" s="1">
        <f t="shared" si="7"/>
        <v>29365.017</v>
      </c>
      <c r="AA69" t="s">
        <v>28</v>
      </c>
      <c r="AC69" t="s">
        <v>30</v>
      </c>
    </row>
    <row r="70" spans="1:29" x14ac:dyDescent="0.2">
      <c r="A70" t="s">
        <v>40</v>
      </c>
      <c r="C70" s="6">
        <v>44403.461000000003</v>
      </c>
      <c r="D70" s="6"/>
      <c r="E70">
        <f t="shared" si="4"/>
        <v>-658.00045808778543</v>
      </c>
      <c r="F70">
        <f t="shared" si="5"/>
        <v>-658</v>
      </c>
      <c r="G70">
        <f t="shared" si="6"/>
        <v>-1.0149999943678267E-3</v>
      </c>
      <c r="I70">
        <f t="shared" si="8"/>
        <v>-1.0149999943678267E-3</v>
      </c>
      <c r="Q70" s="1">
        <f t="shared" si="7"/>
        <v>29384.961000000003</v>
      </c>
      <c r="AA70" t="s">
        <v>28</v>
      </c>
      <c r="AC70" t="s">
        <v>30</v>
      </c>
    </row>
    <row r="71" spans="1:29" x14ac:dyDescent="0.2">
      <c r="A71" t="s">
        <v>41</v>
      </c>
      <c r="C71" s="6">
        <v>44485.447</v>
      </c>
      <c r="D71" s="6"/>
      <c r="E71">
        <f t="shared" si="4"/>
        <v>-620.99869907581206</v>
      </c>
      <c r="F71">
        <f t="shared" si="5"/>
        <v>-621</v>
      </c>
      <c r="G71">
        <f t="shared" si="6"/>
        <v>2.8825000044889748E-3</v>
      </c>
      <c r="I71">
        <f t="shared" si="8"/>
        <v>2.8825000044889748E-3</v>
      </c>
      <c r="Q71" s="1">
        <f t="shared" si="7"/>
        <v>29466.947</v>
      </c>
      <c r="AA71" t="s">
        <v>28</v>
      </c>
      <c r="AC71" t="s">
        <v>30</v>
      </c>
    </row>
    <row r="72" spans="1:29" x14ac:dyDescent="0.2">
      <c r="A72" t="s">
        <v>42</v>
      </c>
      <c r="C72" s="6">
        <v>44844.396000000001</v>
      </c>
      <c r="D72" s="6"/>
      <c r="E72">
        <f t="shared" si="4"/>
        <v>-458.99854788427592</v>
      </c>
      <c r="F72">
        <f t="shared" si="5"/>
        <v>-459</v>
      </c>
      <c r="G72">
        <f t="shared" si="6"/>
        <v>3.2175000014831312E-3</v>
      </c>
      <c r="I72">
        <f t="shared" si="8"/>
        <v>3.2175000014831312E-3</v>
      </c>
      <c r="Q72" s="1">
        <f t="shared" si="7"/>
        <v>29825.896000000001</v>
      </c>
      <c r="AA72" t="s">
        <v>28</v>
      </c>
      <c r="AC72" t="s">
        <v>30</v>
      </c>
    </row>
    <row r="73" spans="1:29" x14ac:dyDescent="0.2">
      <c r="A73" t="s">
        <v>42</v>
      </c>
      <c r="C73" s="6">
        <v>44844.396999999997</v>
      </c>
      <c r="D73" s="6"/>
      <c r="E73">
        <f t="shared" si="4"/>
        <v>-458.99809656625956</v>
      </c>
      <c r="F73">
        <f t="shared" si="5"/>
        <v>-459</v>
      </c>
      <c r="G73">
        <f t="shared" si="6"/>
        <v>4.2174999980488792E-3</v>
      </c>
      <c r="I73">
        <f t="shared" si="8"/>
        <v>4.2174999980488792E-3</v>
      </c>
      <c r="Q73" s="1">
        <f t="shared" si="7"/>
        <v>29825.896999999997</v>
      </c>
      <c r="AA73" t="s">
        <v>28</v>
      </c>
      <c r="AC73" t="s">
        <v>30</v>
      </c>
    </row>
    <row r="74" spans="1:29" x14ac:dyDescent="0.2">
      <c r="A74" t="s">
        <v>43</v>
      </c>
      <c r="C74" s="6">
        <v>44915.300999999999</v>
      </c>
      <c r="D74" s="6"/>
      <c r="E74">
        <f t="shared" si="4"/>
        <v>-426.99784382816858</v>
      </c>
      <c r="F74">
        <f t="shared" si="5"/>
        <v>-427</v>
      </c>
      <c r="G74">
        <f t="shared" si="6"/>
        <v>4.7775000057299621E-3</v>
      </c>
      <c r="I74">
        <f t="shared" si="8"/>
        <v>4.7775000057299621E-3</v>
      </c>
      <c r="Q74" s="1">
        <f t="shared" si="7"/>
        <v>29896.800999999999</v>
      </c>
      <c r="AA74" t="s">
        <v>28</v>
      </c>
      <c r="AC74" t="s">
        <v>30</v>
      </c>
    </row>
    <row r="75" spans="1:29" x14ac:dyDescent="0.2">
      <c r="A75" t="s">
        <v>44</v>
      </c>
      <c r="C75" s="6">
        <v>45163.46</v>
      </c>
      <c r="D75" s="6"/>
      <c r="E75">
        <f t="shared" si="4"/>
        <v>-314.99921583494302</v>
      </c>
      <c r="F75">
        <f t="shared" si="5"/>
        <v>-315</v>
      </c>
      <c r="G75">
        <f t="shared" si="6"/>
        <v>1.7375000024912879E-3</v>
      </c>
      <c r="I75">
        <f t="shared" si="8"/>
        <v>1.7375000024912879E-3</v>
      </c>
      <c r="Q75" s="1">
        <f t="shared" si="7"/>
        <v>30144.959999999999</v>
      </c>
      <c r="AA75" t="s">
        <v>28</v>
      </c>
      <c r="AC75" t="s">
        <v>30</v>
      </c>
    </row>
    <row r="76" spans="1:29" x14ac:dyDescent="0.2">
      <c r="A76" t="s">
        <v>45</v>
      </c>
      <c r="C76" s="6">
        <v>45225.497000000003</v>
      </c>
      <c r="D76" s="6"/>
      <c r="E76">
        <f t="shared" si="4"/>
        <v>-287.00079996118393</v>
      </c>
      <c r="F76">
        <f t="shared" si="5"/>
        <v>-287</v>
      </c>
      <c r="G76">
        <f t="shared" si="6"/>
        <v>-1.7724999925121665E-3</v>
      </c>
      <c r="I76">
        <f t="shared" si="8"/>
        <v>-1.7724999925121665E-3</v>
      </c>
      <c r="Q76" s="1">
        <f t="shared" si="7"/>
        <v>30206.997000000003</v>
      </c>
      <c r="AA76" t="s">
        <v>28</v>
      </c>
      <c r="AC76" t="s">
        <v>30</v>
      </c>
    </row>
    <row r="77" spans="1:29" x14ac:dyDescent="0.2">
      <c r="A77" t="s">
        <v>45</v>
      </c>
      <c r="C77" s="6">
        <v>45225.499000000003</v>
      </c>
      <c r="D77" s="6"/>
      <c r="E77">
        <f t="shared" si="4"/>
        <v>-286.99989732514803</v>
      </c>
      <c r="F77">
        <f t="shared" si="5"/>
        <v>-287</v>
      </c>
      <c r="G77">
        <f t="shared" si="6"/>
        <v>2.2750000789528713E-4</v>
      </c>
      <c r="I77">
        <f t="shared" si="8"/>
        <v>2.2750000789528713E-4</v>
      </c>
      <c r="Q77" s="1">
        <f t="shared" si="7"/>
        <v>30206.999000000003</v>
      </c>
      <c r="AA77" t="s">
        <v>28</v>
      </c>
      <c r="AC77" t="s">
        <v>30</v>
      </c>
    </row>
    <row r="78" spans="1:29" x14ac:dyDescent="0.2">
      <c r="A78" t="s">
        <v>46</v>
      </c>
      <c r="C78" s="6">
        <v>45274.241999999998</v>
      </c>
      <c r="D78" s="6"/>
      <c r="E78">
        <f t="shared" si="4"/>
        <v>-265.00130318077595</v>
      </c>
      <c r="F78">
        <f t="shared" si="5"/>
        <v>-265</v>
      </c>
      <c r="G78">
        <f t="shared" si="6"/>
        <v>-2.887499998905696E-3</v>
      </c>
      <c r="I78">
        <f t="shared" si="8"/>
        <v>-2.887499998905696E-3</v>
      </c>
      <c r="Q78" s="1">
        <f t="shared" si="7"/>
        <v>30255.741999999998</v>
      </c>
      <c r="AA78" t="s">
        <v>28</v>
      </c>
      <c r="AC78" t="s">
        <v>30</v>
      </c>
    </row>
    <row r="79" spans="1:29" x14ac:dyDescent="0.2">
      <c r="A79" t="s">
        <v>47</v>
      </c>
      <c r="C79" s="6">
        <v>45533.49</v>
      </c>
      <c r="D79" s="6"/>
      <c r="E79">
        <f t="shared" si="4"/>
        <v>-147.99800968754082</v>
      </c>
      <c r="F79">
        <f t="shared" si="5"/>
        <v>-148</v>
      </c>
      <c r="G79">
        <f t="shared" si="6"/>
        <v>4.4100000013713725E-3</v>
      </c>
      <c r="I79">
        <f t="shared" si="8"/>
        <v>4.4100000013713725E-3</v>
      </c>
      <c r="Q79" s="1">
        <f t="shared" si="7"/>
        <v>30514.989999999998</v>
      </c>
      <c r="AA79" t="s">
        <v>28</v>
      </c>
      <c r="AC79" t="s">
        <v>30</v>
      </c>
    </row>
    <row r="80" spans="1:29" x14ac:dyDescent="0.2">
      <c r="A80" t="s">
        <v>48</v>
      </c>
      <c r="C80" s="6">
        <v>45604.387999999999</v>
      </c>
      <c r="D80" s="6"/>
      <c r="E80">
        <f t="shared" si="4"/>
        <v>-116.00046485755749</v>
      </c>
      <c r="F80">
        <f t="shared" si="5"/>
        <v>-116</v>
      </c>
      <c r="G80">
        <f t="shared" si="6"/>
        <v>-1.0299999994458631E-3</v>
      </c>
      <c r="I80">
        <f t="shared" si="8"/>
        <v>-1.0299999994458631E-3</v>
      </c>
      <c r="Q80" s="1">
        <f t="shared" si="7"/>
        <v>30585.887999999999</v>
      </c>
      <c r="AA80" t="s">
        <v>28</v>
      </c>
      <c r="AC80" t="s">
        <v>30</v>
      </c>
    </row>
    <row r="81" spans="1:29" x14ac:dyDescent="0.2">
      <c r="A81" t="s">
        <v>48</v>
      </c>
      <c r="C81" s="6">
        <v>45635.406999999999</v>
      </c>
      <c r="D81" s="6"/>
      <c r="E81">
        <f t="shared" si="4"/>
        <v>-102.00103126166979</v>
      </c>
      <c r="F81">
        <f t="shared" si="5"/>
        <v>-102</v>
      </c>
      <c r="G81">
        <f t="shared" si="6"/>
        <v>-2.2849999950267375E-3</v>
      </c>
      <c r="I81">
        <f t="shared" si="8"/>
        <v>-2.2849999950267375E-3</v>
      </c>
      <c r="Q81" s="1">
        <f t="shared" si="7"/>
        <v>30616.906999999999</v>
      </c>
      <c r="AA81" t="s">
        <v>28</v>
      </c>
      <c r="AC81" t="s">
        <v>30</v>
      </c>
    </row>
    <row r="82" spans="1:29" x14ac:dyDescent="0.2">
      <c r="A82" t="s">
        <v>48</v>
      </c>
      <c r="C82" s="6">
        <v>45635.409</v>
      </c>
      <c r="D82" s="6"/>
      <c r="E82">
        <f t="shared" si="4"/>
        <v>-102.00012862563391</v>
      </c>
      <c r="F82">
        <f t="shared" si="5"/>
        <v>-102</v>
      </c>
      <c r="G82">
        <f t="shared" si="6"/>
        <v>-2.8499999461928383E-4</v>
      </c>
      <c r="I82">
        <f t="shared" si="8"/>
        <v>-2.8499999461928383E-4</v>
      </c>
      <c r="Q82" s="1">
        <f t="shared" si="7"/>
        <v>30616.909</v>
      </c>
      <c r="AA82" t="s">
        <v>28</v>
      </c>
      <c r="AC82" t="s">
        <v>30</v>
      </c>
    </row>
    <row r="83" spans="1:29" x14ac:dyDescent="0.2">
      <c r="A83" t="s">
        <v>48</v>
      </c>
      <c r="C83" s="6">
        <v>45644.275000000001</v>
      </c>
      <c r="D83" s="6"/>
      <c r="E83">
        <f t="shared" si="4"/>
        <v>-97.998743079318274</v>
      </c>
      <c r="F83">
        <f t="shared" si="5"/>
        <v>-98</v>
      </c>
      <c r="G83">
        <f t="shared" si="6"/>
        <v>2.7850000042235479E-3</v>
      </c>
      <c r="I83">
        <f t="shared" si="8"/>
        <v>2.7850000042235479E-3</v>
      </c>
      <c r="Q83" s="1">
        <f t="shared" si="7"/>
        <v>30625.775000000001</v>
      </c>
      <c r="AA83" t="s">
        <v>28</v>
      </c>
      <c r="AC83" t="s">
        <v>30</v>
      </c>
    </row>
    <row r="84" spans="1:29" x14ac:dyDescent="0.2">
      <c r="A84" t="s">
        <v>12</v>
      </c>
      <c r="C84" s="6">
        <v>45861.413999999997</v>
      </c>
      <c r="D84" s="6" t="s">
        <v>14</v>
      </c>
      <c r="E84">
        <f t="shared" si="4"/>
        <v>0</v>
      </c>
      <c r="F84">
        <f t="shared" si="5"/>
        <v>0</v>
      </c>
      <c r="G84">
        <f t="shared" si="6"/>
        <v>0</v>
      </c>
      <c r="H84">
        <f>+G84</f>
        <v>0</v>
      </c>
      <c r="Q84" s="1">
        <f t="shared" si="7"/>
        <v>30842.913999999997</v>
      </c>
    </row>
    <row r="85" spans="1:29" x14ac:dyDescent="0.2">
      <c r="A85" t="s">
        <v>49</v>
      </c>
      <c r="C85" s="6">
        <v>45861.413999999997</v>
      </c>
      <c r="D85" s="6"/>
      <c r="E85">
        <f t="shared" ref="E85:E116" si="9">+(C85-C$7)/C$8</f>
        <v>0</v>
      </c>
      <c r="F85">
        <f t="shared" ref="F85:F116" si="10">ROUND(2*E85,0)/2</f>
        <v>0</v>
      </c>
      <c r="G85">
        <f t="shared" ref="G85:G116" si="11">+C85-(C$7+F85*C$8)</f>
        <v>0</v>
      </c>
      <c r="I85">
        <f t="shared" ref="I85:I122" si="12">+G85</f>
        <v>0</v>
      </c>
      <c r="Q85" s="1">
        <f t="shared" ref="Q85:Q116" si="13">+C85-15018.5</f>
        <v>30842.913999999997</v>
      </c>
      <c r="AA85" t="s">
        <v>28</v>
      </c>
      <c r="AC85" t="s">
        <v>30</v>
      </c>
    </row>
    <row r="86" spans="1:29" x14ac:dyDescent="0.2">
      <c r="A86" t="s">
        <v>50</v>
      </c>
      <c r="C86" s="6">
        <v>46293.463000000003</v>
      </c>
      <c r="D86" s="6"/>
      <c r="E86">
        <f t="shared" si="9"/>
        <v>194.99149829684148</v>
      </c>
      <c r="F86">
        <f t="shared" si="10"/>
        <v>195</v>
      </c>
      <c r="G86">
        <f t="shared" si="11"/>
        <v>-1.8837499992514495E-2</v>
      </c>
      <c r="I86">
        <f t="shared" si="12"/>
        <v>-1.8837499992514495E-2</v>
      </c>
      <c r="Q86" s="1">
        <f t="shared" si="13"/>
        <v>31274.963000000003</v>
      </c>
      <c r="AA86" t="s">
        <v>28</v>
      </c>
      <c r="AC86" t="s">
        <v>30</v>
      </c>
    </row>
    <row r="87" spans="1:29" x14ac:dyDescent="0.2">
      <c r="A87" t="s">
        <v>50</v>
      </c>
      <c r="C87" s="6">
        <v>46293.47</v>
      </c>
      <c r="D87" s="6"/>
      <c r="E87">
        <f t="shared" si="9"/>
        <v>194.99465752296547</v>
      </c>
      <c r="F87">
        <f t="shared" si="10"/>
        <v>195</v>
      </c>
      <c r="G87">
        <f t="shared" si="11"/>
        <v>-1.1837499994726386E-2</v>
      </c>
      <c r="I87">
        <f t="shared" si="12"/>
        <v>-1.1837499994726386E-2</v>
      </c>
      <c r="Q87" s="1">
        <f t="shared" si="13"/>
        <v>31274.97</v>
      </c>
      <c r="AA87" t="s">
        <v>28</v>
      </c>
      <c r="AC87" t="s">
        <v>30</v>
      </c>
    </row>
    <row r="88" spans="1:29" x14ac:dyDescent="0.2">
      <c r="A88" t="s">
        <v>50</v>
      </c>
      <c r="C88" s="6">
        <v>46293.47</v>
      </c>
      <c r="D88" s="6"/>
      <c r="E88">
        <f t="shared" si="9"/>
        <v>194.99465752296547</v>
      </c>
      <c r="F88">
        <f t="shared" si="10"/>
        <v>195</v>
      </c>
      <c r="G88">
        <f t="shared" si="11"/>
        <v>-1.1837499994726386E-2</v>
      </c>
      <c r="I88">
        <f t="shared" si="12"/>
        <v>-1.1837499994726386E-2</v>
      </c>
      <c r="Q88" s="1">
        <f t="shared" si="13"/>
        <v>31274.97</v>
      </c>
      <c r="AA88" t="s">
        <v>28</v>
      </c>
      <c r="AC88" t="s">
        <v>30</v>
      </c>
    </row>
    <row r="89" spans="1:29" x14ac:dyDescent="0.2">
      <c r="A89" t="s">
        <v>50</v>
      </c>
      <c r="C89" s="6">
        <v>46293.476000000002</v>
      </c>
      <c r="D89" s="6"/>
      <c r="E89">
        <f t="shared" si="9"/>
        <v>194.99736543107318</v>
      </c>
      <c r="F89">
        <f t="shared" si="10"/>
        <v>195</v>
      </c>
      <c r="G89">
        <f t="shared" si="11"/>
        <v>-5.837499993504025E-3</v>
      </c>
      <c r="I89">
        <f t="shared" si="12"/>
        <v>-5.837499993504025E-3</v>
      </c>
      <c r="Q89" s="1">
        <f t="shared" si="13"/>
        <v>31274.976000000002</v>
      </c>
      <c r="AA89" t="s">
        <v>28</v>
      </c>
      <c r="AC89" t="s">
        <v>30</v>
      </c>
    </row>
    <row r="90" spans="1:29" x14ac:dyDescent="0.2">
      <c r="A90" t="s">
        <v>50</v>
      </c>
      <c r="C90" s="6">
        <v>46293.476000000002</v>
      </c>
      <c r="D90" s="6"/>
      <c r="E90">
        <f t="shared" si="9"/>
        <v>194.99736543107318</v>
      </c>
      <c r="F90">
        <f t="shared" si="10"/>
        <v>195</v>
      </c>
      <c r="G90">
        <f t="shared" si="11"/>
        <v>-5.837499993504025E-3</v>
      </c>
      <c r="I90">
        <f t="shared" si="12"/>
        <v>-5.837499993504025E-3</v>
      </c>
      <c r="Q90" s="1">
        <f t="shared" si="13"/>
        <v>31274.976000000002</v>
      </c>
      <c r="AA90" t="s">
        <v>28</v>
      </c>
      <c r="AC90" t="s">
        <v>30</v>
      </c>
    </row>
    <row r="91" spans="1:29" x14ac:dyDescent="0.2">
      <c r="A91" t="s">
        <v>50</v>
      </c>
      <c r="C91" s="6">
        <v>46293.487999999998</v>
      </c>
      <c r="D91" s="6"/>
      <c r="E91">
        <f t="shared" si="9"/>
        <v>195.00278124728527</v>
      </c>
      <c r="F91">
        <f t="shared" si="10"/>
        <v>195</v>
      </c>
      <c r="G91">
        <f t="shared" si="11"/>
        <v>6.1625000016647391E-3</v>
      </c>
      <c r="I91">
        <f t="shared" si="12"/>
        <v>6.1625000016647391E-3</v>
      </c>
      <c r="Q91" s="1">
        <f t="shared" si="13"/>
        <v>31274.987999999998</v>
      </c>
      <c r="AA91" t="s">
        <v>28</v>
      </c>
      <c r="AC91" t="s">
        <v>30</v>
      </c>
    </row>
    <row r="92" spans="1:29" x14ac:dyDescent="0.2">
      <c r="A92" t="s">
        <v>51</v>
      </c>
      <c r="C92" s="6">
        <v>46373.241999999998</v>
      </c>
      <c r="D92" s="6"/>
      <c r="E92">
        <f t="shared" si="9"/>
        <v>230.99719844340476</v>
      </c>
      <c r="F92">
        <f t="shared" si="10"/>
        <v>231</v>
      </c>
      <c r="G92">
        <f t="shared" si="11"/>
        <v>-6.2075000023469329E-3</v>
      </c>
      <c r="I92">
        <f t="shared" si="12"/>
        <v>-6.2075000023469329E-3</v>
      </c>
      <c r="Q92" s="1">
        <f t="shared" si="13"/>
        <v>31354.741999999998</v>
      </c>
      <c r="AA92" t="s">
        <v>28</v>
      </c>
      <c r="AC92" t="s">
        <v>30</v>
      </c>
    </row>
    <row r="93" spans="1:29" x14ac:dyDescent="0.2">
      <c r="A93" t="s">
        <v>52</v>
      </c>
      <c r="C93" s="6">
        <v>47330.43</v>
      </c>
      <c r="D93" s="6"/>
      <c r="E93">
        <f t="shared" si="9"/>
        <v>662.99338931933494</v>
      </c>
      <c r="F93">
        <f t="shared" si="10"/>
        <v>663</v>
      </c>
      <c r="G93">
        <f t="shared" si="11"/>
        <v>-1.464750000013737E-2</v>
      </c>
      <c r="I93">
        <f t="shared" si="12"/>
        <v>-1.464750000013737E-2</v>
      </c>
      <c r="Q93" s="1">
        <f t="shared" si="13"/>
        <v>32311.93</v>
      </c>
      <c r="AA93" t="s">
        <v>28</v>
      </c>
      <c r="AC93" t="s">
        <v>30</v>
      </c>
    </row>
    <row r="94" spans="1:29" x14ac:dyDescent="0.2">
      <c r="A94" t="s">
        <v>53</v>
      </c>
      <c r="C94" s="6">
        <v>47392.466999999997</v>
      </c>
      <c r="D94" s="6"/>
      <c r="E94">
        <f t="shared" si="9"/>
        <v>690.99180519309073</v>
      </c>
      <c r="F94">
        <f t="shared" si="10"/>
        <v>691</v>
      </c>
      <c r="G94">
        <f t="shared" si="11"/>
        <v>-1.8157500002416782E-2</v>
      </c>
      <c r="I94">
        <f t="shared" si="12"/>
        <v>-1.8157500002416782E-2</v>
      </c>
      <c r="Q94" s="1">
        <f t="shared" si="13"/>
        <v>32373.966999999997</v>
      </c>
      <c r="AA94" t="s">
        <v>28</v>
      </c>
      <c r="AC94" t="s">
        <v>30</v>
      </c>
    </row>
    <row r="95" spans="1:29" x14ac:dyDescent="0.2">
      <c r="A95" t="s">
        <v>53</v>
      </c>
      <c r="C95" s="6">
        <v>47392.466999999997</v>
      </c>
      <c r="D95" s="6"/>
      <c r="E95">
        <f t="shared" si="9"/>
        <v>690.99180519309073</v>
      </c>
      <c r="F95">
        <f t="shared" si="10"/>
        <v>691</v>
      </c>
      <c r="G95">
        <f t="shared" si="11"/>
        <v>-1.8157500002416782E-2</v>
      </c>
      <c r="I95">
        <f t="shared" si="12"/>
        <v>-1.8157500002416782E-2</v>
      </c>
      <c r="Q95" s="1">
        <f t="shared" si="13"/>
        <v>32373.966999999997</v>
      </c>
      <c r="AA95" t="s">
        <v>28</v>
      </c>
      <c r="AC95" t="s">
        <v>30</v>
      </c>
    </row>
    <row r="96" spans="1:29" x14ac:dyDescent="0.2">
      <c r="A96" t="s">
        <v>53</v>
      </c>
      <c r="C96" s="6">
        <v>47392.470999999998</v>
      </c>
      <c r="D96" s="6"/>
      <c r="E96">
        <f t="shared" si="9"/>
        <v>690.99361046516253</v>
      </c>
      <c r="F96">
        <f t="shared" si="10"/>
        <v>691</v>
      </c>
      <c r="G96">
        <f t="shared" si="11"/>
        <v>-1.4157500001601875E-2</v>
      </c>
      <c r="I96">
        <f t="shared" si="12"/>
        <v>-1.4157500001601875E-2</v>
      </c>
      <c r="Q96" s="1">
        <f t="shared" si="13"/>
        <v>32373.970999999998</v>
      </c>
      <c r="AA96" t="s">
        <v>28</v>
      </c>
      <c r="AC96" t="s">
        <v>30</v>
      </c>
    </row>
    <row r="97" spans="1:29" x14ac:dyDescent="0.2">
      <c r="A97" t="s">
        <v>53</v>
      </c>
      <c r="C97" s="6">
        <v>47392.472000000002</v>
      </c>
      <c r="D97" s="6"/>
      <c r="E97">
        <f t="shared" si="9"/>
        <v>690.99406178318202</v>
      </c>
      <c r="F97">
        <f t="shared" si="10"/>
        <v>691</v>
      </c>
      <c r="G97">
        <f t="shared" si="11"/>
        <v>-1.3157499997760169E-2</v>
      </c>
      <c r="I97">
        <f t="shared" si="12"/>
        <v>-1.3157499997760169E-2</v>
      </c>
      <c r="Q97" s="1">
        <f t="shared" si="13"/>
        <v>32373.972000000002</v>
      </c>
      <c r="AA97" t="s">
        <v>28</v>
      </c>
      <c r="AC97" t="s">
        <v>30</v>
      </c>
    </row>
    <row r="98" spans="1:29" x14ac:dyDescent="0.2">
      <c r="A98" t="s">
        <v>53</v>
      </c>
      <c r="C98" s="6">
        <v>47392.474000000002</v>
      </c>
      <c r="D98" s="6"/>
      <c r="E98">
        <f t="shared" si="9"/>
        <v>690.99496441921792</v>
      </c>
      <c r="F98">
        <f t="shared" si="10"/>
        <v>691</v>
      </c>
      <c r="G98">
        <f t="shared" si="11"/>
        <v>-1.1157499997352716E-2</v>
      </c>
      <c r="I98">
        <f t="shared" si="12"/>
        <v>-1.1157499997352716E-2</v>
      </c>
      <c r="Q98" s="1">
        <f t="shared" si="13"/>
        <v>32373.974000000002</v>
      </c>
      <c r="AA98" t="s">
        <v>28</v>
      </c>
      <c r="AC98" t="s">
        <v>30</v>
      </c>
    </row>
    <row r="99" spans="1:29" x14ac:dyDescent="0.2">
      <c r="A99" t="s">
        <v>53</v>
      </c>
      <c r="C99" s="6">
        <v>47392.476000000002</v>
      </c>
      <c r="D99" s="6"/>
      <c r="E99">
        <f t="shared" si="9"/>
        <v>690.99586705525383</v>
      </c>
      <c r="F99">
        <f t="shared" si="10"/>
        <v>691</v>
      </c>
      <c r="G99">
        <f t="shared" si="11"/>
        <v>-9.157499996945262E-3</v>
      </c>
      <c r="I99">
        <f t="shared" si="12"/>
        <v>-9.157499996945262E-3</v>
      </c>
      <c r="Q99" s="1">
        <f t="shared" si="13"/>
        <v>32373.976000000002</v>
      </c>
      <c r="AA99" t="s">
        <v>28</v>
      </c>
      <c r="AC99" t="s">
        <v>30</v>
      </c>
    </row>
    <row r="100" spans="1:29" x14ac:dyDescent="0.2">
      <c r="A100" t="s">
        <v>53</v>
      </c>
      <c r="C100" s="6">
        <v>47392.476000000002</v>
      </c>
      <c r="D100" s="6"/>
      <c r="E100">
        <f t="shared" si="9"/>
        <v>690.99586705525383</v>
      </c>
      <c r="F100">
        <f t="shared" si="10"/>
        <v>691</v>
      </c>
      <c r="G100">
        <f t="shared" si="11"/>
        <v>-9.157499996945262E-3</v>
      </c>
      <c r="I100">
        <f t="shared" si="12"/>
        <v>-9.157499996945262E-3</v>
      </c>
      <c r="Q100" s="1">
        <f t="shared" si="13"/>
        <v>32373.976000000002</v>
      </c>
      <c r="AA100" t="s">
        <v>28</v>
      </c>
      <c r="AC100" t="s">
        <v>30</v>
      </c>
    </row>
    <row r="101" spans="1:29" x14ac:dyDescent="0.2">
      <c r="A101" t="s">
        <v>53</v>
      </c>
      <c r="C101" s="6">
        <v>47392.478999999999</v>
      </c>
      <c r="D101" s="6"/>
      <c r="E101">
        <f t="shared" si="9"/>
        <v>690.99722100930603</v>
      </c>
      <c r="F101">
        <f t="shared" si="10"/>
        <v>691</v>
      </c>
      <c r="G101">
        <f t="shared" si="11"/>
        <v>-6.1574999999720603E-3</v>
      </c>
      <c r="I101">
        <f t="shared" si="12"/>
        <v>-6.1574999999720603E-3</v>
      </c>
      <c r="Q101" s="1">
        <f t="shared" si="13"/>
        <v>32373.978999999999</v>
      </c>
      <c r="AA101" t="s">
        <v>28</v>
      </c>
      <c r="AC101" t="s">
        <v>30</v>
      </c>
    </row>
    <row r="102" spans="1:29" x14ac:dyDescent="0.2">
      <c r="A102" t="s">
        <v>54</v>
      </c>
      <c r="C102" s="6">
        <v>47392.481</v>
      </c>
      <c r="D102" s="6"/>
      <c r="E102">
        <f t="shared" si="9"/>
        <v>690.99812364534193</v>
      </c>
      <c r="F102">
        <f t="shared" si="10"/>
        <v>691</v>
      </c>
      <c r="G102">
        <f t="shared" si="11"/>
        <v>-4.1574999995646067E-3</v>
      </c>
      <c r="I102">
        <f t="shared" si="12"/>
        <v>-4.1574999995646067E-3</v>
      </c>
      <c r="Q102" s="1">
        <f t="shared" si="13"/>
        <v>32373.981</v>
      </c>
      <c r="AA102" t="s">
        <v>28</v>
      </c>
      <c r="AC102" t="s">
        <v>30</v>
      </c>
    </row>
    <row r="103" spans="1:29" x14ac:dyDescent="0.2">
      <c r="A103" t="s">
        <v>53</v>
      </c>
      <c r="C103" s="6">
        <v>47392.482000000004</v>
      </c>
      <c r="D103" s="6"/>
      <c r="E103">
        <f t="shared" si="9"/>
        <v>690.99857496336153</v>
      </c>
      <c r="F103">
        <f t="shared" si="10"/>
        <v>691</v>
      </c>
      <c r="G103">
        <f t="shared" si="11"/>
        <v>-3.1574999957229011E-3</v>
      </c>
      <c r="I103">
        <f t="shared" si="12"/>
        <v>-3.1574999957229011E-3</v>
      </c>
      <c r="Q103" s="1">
        <f t="shared" si="13"/>
        <v>32373.982000000004</v>
      </c>
      <c r="AA103" t="s">
        <v>28</v>
      </c>
      <c r="AC103" t="s">
        <v>30</v>
      </c>
    </row>
    <row r="104" spans="1:29" x14ac:dyDescent="0.2">
      <c r="A104" t="s">
        <v>53</v>
      </c>
      <c r="C104" s="6">
        <v>47392.493000000002</v>
      </c>
      <c r="D104" s="6"/>
      <c r="E104">
        <f t="shared" si="9"/>
        <v>691.00353946155735</v>
      </c>
      <c r="F104">
        <f t="shared" si="10"/>
        <v>691</v>
      </c>
      <c r="G104">
        <f t="shared" si="11"/>
        <v>7.8425000028801151E-3</v>
      </c>
      <c r="I104">
        <f t="shared" si="12"/>
        <v>7.8425000028801151E-3</v>
      </c>
      <c r="Q104" s="1">
        <f t="shared" si="13"/>
        <v>32373.993000000002</v>
      </c>
      <c r="AA104" t="s">
        <v>28</v>
      </c>
      <c r="AC104" t="s">
        <v>30</v>
      </c>
    </row>
    <row r="105" spans="1:29" x14ac:dyDescent="0.2">
      <c r="A105" t="s">
        <v>55</v>
      </c>
      <c r="C105" s="6">
        <v>47822.37</v>
      </c>
      <c r="D105" s="6"/>
      <c r="E105">
        <f t="shared" si="9"/>
        <v>885.01477502361206</v>
      </c>
      <c r="F105">
        <f t="shared" si="10"/>
        <v>885</v>
      </c>
      <c r="G105">
        <f t="shared" si="11"/>
        <v>3.273750000516884E-2</v>
      </c>
      <c r="I105">
        <f t="shared" si="12"/>
        <v>3.273750000516884E-2</v>
      </c>
      <c r="Q105" s="1">
        <f t="shared" si="13"/>
        <v>32803.870000000003</v>
      </c>
      <c r="AA105" t="s">
        <v>28</v>
      </c>
      <c r="AC105" t="s">
        <v>30</v>
      </c>
    </row>
    <row r="106" spans="1:29" x14ac:dyDescent="0.2">
      <c r="A106" t="s">
        <v>56</v>
      </c>
      <c r="C106" s="6">
        <v>48121.453000000001</v>
      </c>
      <c r="D106" s="6"/>
      <c r="E106">
        <f t="shared" si="9"/>
        <v>1019.9963217581563</v>
      </c>
      <c r="F106">
        <f t="shared" si="10"/>
        <v>1020</v>
      </c>
      <c r="G106">
        <f t="shared" si="11"/>
        <v>-8.149999994202517E-3</v>
      </c>
      <c r="I106">
        <f t="shared" si="12"/>
        <v>-8.149999994202517E-3</v>
      </c>
      <c r="Q106" s="1">
        <f t="shared" si="13"/>
        <v>33102.953000000001</v>
      </c>
      <c r="AA106" t="s">
        <v>28</v>
      </c>
      <c r="AC106" t="s">
        <v>30</v>
      </c>
    </row>
    <row r="107" spans="1:29" x14ac:dyDescent="0.2">
      <c r="A107" t="s">
        <v>57</v>
      </c>
      <c r="C107" s="6">
        <v>48429.449000000001</v>
      </c>
      <c r="D107" s="6"/>
      <c r="E107">
        <f t="shared" si="9"/>
        <v>1159.000465985855</v>
      </c>
      <c r="F107">
        <f t="shared" si="10"/>
        <v>1159</v>
      </c>
      <c r="G107">
        <f t="shared" si="11"/>
        <v>1.0325000039301813E-3</v>
      </c>
      <c r="I107">
        <f t="shared" si="12"/>
        <v>1.0325000039301813E-3</v>
      </c>
      <c r="Q107" s="1">
        <f t="shared" si="13"/>
        <v>33410.949000000001</v>
      </c>
      <c r="AA107" t="s">
        <v>28</v>
      </c>
      <c r="AC107" t="s">
        <v>30</v>
      </c>
    </row>
    <row r="108" spans="1:29" x14ac:dyDescent="0.2">
      <c r="A108" t="s">
        <v>57</v>
      </c>
      <c r="C108" s="6">
        <v>48440.51</v>
      </c>
      <c r="D108" s="6"/>
      <c r="E108">
        <f t="shared" si="9"/>
        <v>1163.9924945813652</v>
      </c>
      <c r="F108">
        <f t="shared" si="10"/>
        <v>1164</v>
      </c>
      <c r="G108">
        <f t="shared" si="11"/>
        <v>-1.6629999998258427E-2</v>
      </c>
      <c r="I108">
        <f t="shared" si="12"/>
        <v>-1.6629999998258427E-2</v>
      </c>
      <c r="Q108" s="1">
        <f t="shared" si="13"/>
        <v>33422.01</v>
      </c>
      <c r="AA108" t="s">
        <v>28</v>
      </c>
      <c r="AC108" t="s">
        <v>30</v>
      </c>
    </row>
    <row r="109" spans="1:29" x14ac:dyDescent="0.2">
      <c r="A109" t="s">
        <v>57</v>
      </c>
      <c r="C109" s="6">
        <v>48460.457999999999</v>
      </c>
      <c r="D109" s="6"/>
      <c r="E109">
        <f t="shared" si="9"/>
        <v>1172.9953864015631</v>
      </c>
      <c r="F109">
        <f t="shared" si="10"/>
        <v>1173</v>
      </c>
      <c r="G109">
        <f t="shared" si="11"/>
        <v>-1.0222500000963919E-2</v>
      </c>
      <c r="I109">
        <f t="shared" si="12"/>
        <v>-1.0222500000963919E-2</v>
      </c>
      <c r="Q109" s="1">
        <f t="shared" si="13"/>
        <v>33441.957999999999</v>
      </c>
      <c r="AA109" t="s">
        <v>28</v>
      </c>
      <c r="AC109" t="s">
        <v>30</v>
      </c>
    </row>
    <row r="110" spans="1:29" x14ac:dyDescent="0.2">
      <c r="A110" t="s">
        <v>58</v>
      </c>
      <c r="C110" s="6">
        <v>48460.463000000003</v>
      </c>
      <c r="D110" s="6"/>
      <c r="E110">
        <f t="shared" si="9"/>
        <v>1172.9976429916546</v>
      </c>
      <c r="F110">
        <f t="shared" si="10"/>
        <v>1173</v>
      </c>
      <c r="G110">
        <f t="shared" si="11"/>
        <v>-5.222499996307306E-3</v>
      </c>
      <c r="I110">
        <f t="shared" si="12"/>
        <v>-5.222499996307306E-3</v>
      </c>
      <c r="Q110" s="1">
        <f t="shared" si="13"/>
        <v>33441.963000000003</v>
      </c>
      <c r="AA110" t="s">
        <v>28</v>
      </c>
      <c r="AC110" t="s">
        <v>30</v>
      </c>
    </row>
    <row r="111" spans="1:29" x14ac:dyDescent="0.2">
      <c r="A111" t="s">
        <v>57</v>
      </c>
      <c r="C111" s="6">
        <v>48480.408000000003</v>
      </c>
      <c r="D111" s="6"/>
      <c r="E111">
        <f t="shared" si="9"/>
        <v>1181.9991808578002</v>
      </c>
      <c r="F111">
        <f t="shared" si="10"/>
        <v>1182</v>
      </c>
      <c r="G111">
        <f t="shared" si="11"/>
        <v>-1.8149999959859997E-3</v>
      </c>
      <c r="I111">
        <f t="shared" si="12"/>
        <v>-1.8149999959859997E-3</v>
      </c>
      <c r="Q111" s="1">
        <f t="shared" si="13"/>
        <v>33461.908000000003</v>
      </c>
      <c r="AA111" t="s">
        <v>28</v>
      </c>
      <c r="AC111" t="s">
        <v>30</v>
      </c>
    </row>
    <row r="112" spans="1:29" x14ac:dyDescent="0.2">
      <c r="A112" t="s">
        <v>57</v>
      </c>
      <c r="C112" s="6">
        <v>48500.347000000002</v>
      </c>
      <c r="D112" s="6"/>
      <c r="E112">
        <f t="shared" si="9"/>
        <v>1190.9980108158384</v>
      </c>
      <c r="F112">
        <f t="shared" si="10"/>
        <v>1191</v>
      </c>
      <c r="G112">
        <f t="shared" si="11"/>
        <v>-4.4074999968870543E-3</v>
      </c>
      <c r="I112">
        <f t="shared" si="12"/>
        <v>-4.4074999968870543E-3</v>
      </c>
      <c r="Q112" s="1">
        <f t="shared" si="13"/>
        <v>33481.847000000002</v>
      </c>
      <c r="AA112" t="s">
        <v>28</v>
      </c>
      <c r="AC112" t="s">
        <v>30</v>
      </c>
    </row>
    <row r="113" spans="1:29" x14ac:dyDescent="0.2">
      <c r="A113" t="s">
        <v>59</v>
      </c>
      <c r="C113" s="6">
        <v>48850.428</v>
      </c>
      <c r="D113" s="6"/>
      <c r="E113">
        <f t="shared" si="9"/>
        <v>1348.995873825023</v>
      </c>
      <c r="F113">
        <f t="shared" si="10"/>
        <v>1349</v>
      </c>
      <c r="G113">
        <f t="shared" si="11"/>
        <v>-9.1424999991431832E-3</v>
      </c>
      <c r="I113">
        <f t="shared" si="12"/>
        <v>-9.1424999991431832E-3</v>
      </c>
      <c r="Q113" s="1">
        <f t="shared" si="13"/>
        <v>33831.928</v>
      </c>
      <c r="AA113" t="s">
        <v>28</v>
      </c>
      <c r="AC113" t="s">
        <v>30</v>
      </c>
    </row>
    <row r="114" spans="1:29" x14ac:dyDescent="0.2">
      <c r="A114" t="s">
        <v>59</v>
      </c>
      <c r="C114" s="6">
        <v>48890.332000000002</v>
      </c>
      <c r="D114" s="6"/>
      <c r="E114">
        <f t="shared" si="9"/>
        <v>1367.0052680095657</v>
      </c>
      <c r="F114">
        <f t="shared" si="10"/>
        <v>1367</v>
      </c>
      <c r="G114">
        <f t="shared" si="11"/>
        <v>1.1672500004351605E-2</v>
      </c>
      <c r="I114">
        <f t="shared" si="12"/>
        <v>1.1672500004351605E-2</v>
      </c>
      <c r="Q114" s="1">
        <f t="shared" si="13"/>
        <v>33871.832000000002</v>
      </c>
      <c r="AA114" t="s">
        <v>28</v>
      </c>
      <c r="AC114" t="s">
        <v>30</v>
      </c>
    </row>
    <row r="115" spans="1:29" x14ac:dyDescent="0.2">
      <c r="A115" t="s">
        <v>60</v>
      </c>
      <c r="C115" s="6">
        <v>49078.642</v>
      </c>
      <c r="D115" s="6"/>
      <c r="E115">
        <f t="shared" si="9"/>
        <v>1451.9929639521029</v>
      </c>
      <c r="F115">
        <f t="shared" si="10"/>
        <v>1452</v>
      </c>
      <c r="G115">
        <f t="shared" si="11"/>
        <v>-1.5589999995427206E-2</v>
      </c>
      <c r="I115">
        <f t="shared" si="12"/>
        <v>-1.5589999995427206E-2</v>
      </c>
      <c r="Q115" s="1">
        <f t="shared" si="13"/>
        <v>34060.142</v>
      </c>
      <c r="AA115" t="s">
        <v>28</v>
      </c>
      <c r="AC115" t="s">
        <v>30</v>
      </c>
    </row>
    <row r="116" spans="1:29" x14ac:dyDescent="0.2">
      <c r="A116" t="s">
        <v>61</v>
      </c>
      <c r="C116" s="6">
        <v>49158.419000000002</v>
      </c>
      <c r="D116" s="6"/>
      <c r="E116">
        <f t="shared" si="9"/>
        <v>1487.9977614626334</v>
      </c>
      <c r="F116">
        <f t="shared" si="10"/>
        <v>1488</v>
      </c>
      <c r="G116">
        <f t="shared" si="11"/>
        <v>-4.9599999983911403E-3</v>
      </c>
      <c r="I116">
        <f t="shared" si="12"/>
        <v>-4.9599999983911403E-3</v>
      </c>
      <c r="Q116" s="1">
        <f t="shared" si="13"/>
        <v>34139.919000000002</v>
      </c>
      <c r="AA116" t="s">
        <v>28</v>
      </c>
      <c r="AC116" t="s">
        <v>30</v>
      </c>
    </row>
    <row r="117" spans="1:29" x14ac:dyDescent="0.2">
      <c r="A117" t="s">
        <v>62</v>
      </c>
      <c r="C117" s="6">
        <v>49220.464999999997</v>
      </c>
      <c r="D117" s="6"/>
      <c r="E117">
        <f t="shared" ref="E117:E148" si="14">+(C117-C$7)/C$8</f>
        <v>1516.0002391985493</v>
      </c>
      <c r="F117">
        <f t="shared" ref="F117:F148" si="15">ROUND(2*E117,0)/2</f>
        <v>1516</v>
      </c>
      <c r="G117">
        <f t="shared" ref="G117:G127" si="16">+C117-(C$7+F117*C$8)</f>
        <v>5.2999999752501026E-4</v>
      </c>
      <c r="I117">
        <f t="shared" si="12"/>
        <v>5.2999999752501026E-4</v>
      </c>
      <c r="Q117" s="1">
        <f t="shared" ref="Q117:Q148" si="17">+C117-15018.5</f>
        <v>34201.964999999997</v>
      </c>
      <c r="AA117" t="s">
        <v>28</v>
      </c>
      <c r="AC117" t="s">
        <v>30</v>
      </c>
    </row>
    <row r="118" spans="1:29" x14ac:dyDescent="0.2">
      <c r="A118" t="s">
        <v>63</v>
      </c>
      <c r="C118" s="6">
        <v>49807.648000000001</v>
      </c>
      <c r="D118" s="6"/>
      <c r="E118">
        <f t="shared" si="14"/>
        <v>1781.0065068775241</v>
      </c>
      <c r="F118">
        <f t="shared" si="15"/>
        <v>1781</v>
      </c>
      <c r="G118">
        <f t="shared" si="16"/>
        <v>1.441750000230968E-2</v>
      </c>
      <c r="I118">
        <f t="shared" si="12"/>
        <v>1.441750000230968E-2</v>
      </c>
      <c r="Q118" s="1">
        <f t="shared" si="17"/>
        <v>34789.148000000001</v>
      </c>
      <c r="AA118" t="s">
        <v>28</v>
      </c>
      <c r="AC118" t="s">
        <v>30</v>
      </c>
    </row>
    <row r="119" spans="1:29" x14ac:dyDescent="0.2">
      <c r="A119" t="s">
        <v>63</v>
      </c>
      <c r="C119" s="6">
        <v>49898.485999999997</v>
      </c>
      <c r="D119" s="6"/>
      <c r="E119">
        <f t="shared" si="14"/>
        <v>1822.0033329835619</v>
      </c>
      <c r="F119">
        <f t="shared" si="15"/>
        <v>1822</v>
      </c>
      <c r="G119">
        <f t="shared" si="16"/>
        <v>7.3849999971571378E-3</v>
      </c>
      <c r="I119">
        <f t="shared" si="12"/>
        <v>7.3849999971571378E-3</v>
      </c>
      <c r="Q119" s="1">
        <f t="shared" si="17"/>
        <v>34879.985999999997</v>
      </c>
      <c r="AA119" t="s">
        <v>28</v>
      </c>
      <c r="AC119" t="s">
        <v>30</v>
      </c>
    </row>
    <row r="120" spans="1:29" x14ac:dyDescent="0.2">
      <c r="A120" t="s">
        <v>64</v>
      </c>
      <c r="C120" s="6">
        <v>49929.504999999997</v>
      </c>
      <c r="D120" s="6"/>
      <c r="E120">
        <f t="shared" si="14"/>
        <v>1836.0027665794496</v>
      </c>
      <c r="F120">
        <f t="shared" si="15"/>
        <v>1836</v>
      </c>
      <c r="G120">
        <f t="shared" si="16"/>
        <v>6.1300000015762635E-3</v>
      </c>
      <c r="I120">
        <f t="shared" si="12"/>
        <v>6.1300000015762635E-3</v>
      </c>
      <c r="Q120" s="1">
        <f t="shared" si="17"/>
        <v>34911.004999999997</v>
      </c>
      <c r="AA120" t="s">
        <v>28</v>
      </c>
      <c r="AC120" t="s">
        <v>30</v>
      </c>
    </row>
    <row r="121" spans="1:29" x14ac:dyDescent="0.2">
      <c r="A121" t="s">
        <v>65</v>
      </c>
      <c r="C121" s="6">
        <v>50040.294000000002</v>
      </c>
      <c r="D121" s="6"/>
      <c r="E121">
        <f t="shared" si="14"/>
        <v>1886.003838459744</v>
      </c>
      <c r="F121">
        <f t="shared" si="15"/>
        <v>1886</v>
      </c>
      <c r="G121">
        <f t="shared" si="16"/>
        <v>8.5050000052433461E-3</v>
      </c>
      <c r="I121">
        <f t="shared" si="12"/>
        <v>8.5050000052433461E-3</v>
      </c>
      <c r="Q121" s="1">
        <f t="shared" si="17"/>
        <v>35021.794000000002</v>
      </c>
      <c r="AA121" t="s">
        <v>28</v>
      </c>
      <c r="AC121" t="s">
        <v>30</v>
      </c>
    </row>
    <row r="122" spans="1:29" x14ac:dyDescent="0.2">
      <c r="A122" t="s">
        <v>65</v>
      </c>
      <c r="C122" s="6">
        <v>50040.294999999998</v>
      </c>
      <c r="D122" s="6"/>
      <c r="E122">
        <f t="shared" si="14"/>
        <v>1886.0042897777603</v>
      </c>
      <c r="F122">
        <f t="shared" si="15"/>
        <v>1886</v>
      </c>
      <c r="G122">
        <f t="shared" si="16"/>
        <v>9.5050000018090941E-3</v>
      </c>
      <c r="I122">
        <f t="shared" si="12"/>
        <v>9.5050000018090941E-3</v>
      </c>
      <c r="Q122" s="1">
        <f t="shared" si="17"/>
        <v>35021.794999999998</v>
      </c>
      <c r="AA122" t="s">
        <v>28</v>
      </c>
      <c r="AC122" t="s">
        <v>30</v>
      </c>
    </row>
    <row r="123" spans="1:29" x14ac:dyDescent="0.2">
      <c r="A123" s="35" t="s">
        <v>429</v>
      </c>
      <c r="B123" s="37" t="s">
        <v>70</v>
      </c>
      <c r="C123" s="36">
        <v>50319.476499999997</v>
      </c>
      <c r="D123" s="6"/>
      <c r="E123" s="8">
        <f t="shared" si="14"/>
        <v>2012.0039309799354</v>
      </c>
      <c r="F123">
        <f t="shared" si="15"/>
        <v>2012</v>
      </c>
      <c r="G123">
        <f t="shared" si="16"/>
        <v>8.7100000018835999E-3</v>
      </c>
      <c r="I123">
        <f>+G123</f>
        <v>8.7100000018835999E-3</v>
      </c>
      <c r="O123">
        <f ca="1">+C$11+C$12*$F123</f>
        <v>1.8073771406558026E-2</v>
      </c>
      <c r="Q123" s="1">
        <f t="shared" si="17"/>
        <v>35300.976499999997</v>
      </c>
    </row>
    <row r="124" spans="1:29" x14ac:dyDescent="0.2">
      <c r="A124" t="s">
        <v>66</v>
      </c>
      <c r="C124" s="6">
        <v>50319.481</v>
      </c>
      <c r="D124" s="6"/>
      <c r="E124">
        <f t="shared" si="14"/>
        <v>2012.005961911017</v>
      </c>
      <c r="F124">
        <f t="shared" si="15"/>
        <v>2012</v>
      </c>
      <c r="G124">
        <f t="shared" si="16"/>
        <v>1.321000000461936E-2</v>
      </c>
      <c r="I124">
        <f>+G124</f>
        <v>1.321000000461936E-2</v>
      </c>
      <c r="Q124" s="1">
        <f t="shared" si="17"/>
        <v>35300.981</v>
      </c>
      <c r="AA124" t="s">
        <v>28</v>
      </c>
      <c r="AC124" t="s">
        <v>30</v>
      </c>
    </row>
    <row r="125" spans="1:29" x14ac:dyDescent="0.2">
      <c r="A125" s="35" t="s">
        <v>429</v>
      </c>
      <c r="B125" s="37" t="s">
        <v>70</v>
      </c>
      <c r="C125" s="36">
        <v>50319.486199999999</v>
      </c>
      <c r="D125" s="6"/>
      <c r="E125" s="8">
        <f t="shared" si="14"/>
        <v>2012.0083087647097</v>
      </c>
      <c r="F125">
        <f t="shared" si="15"/>
        <v>2012</v>
      </c>
      <c r="G125">
        <f t="shared" si="16"/>
        <v>1.8410000004223548E-2</v>
      </c>
      <c r="I125">
        <f>+G125</f>
        <v>1.8410000004223548E-2</v>
      </c>
      <c r="O125">
        <f ca="1">+C$11+C$12*$F125</f>
        <v>1.8073771406558026E-2</v>
      </c>
      <c r="Q125" s="1">
        <f t="shared" si="17"/>
        <v>35300.986199999999</v>
      </c>
    </row>
    <row r="126" spans="1:29" x14ac:dyDescent="0.2">
      <c r="A126" t="s">
        <v>67</v>
      </c>
      <c r="C126" s="6">
        <v>50370.442999999999</v>
      </c>
      <c r="D126" s="6"/>
      <c r="E126">
        <f t="shared" si="14"/>
        <v>2035.0060307370145</v>
      </c>
      <c r="F126">
        <f t="shared" si="15"/>
        <v>2035</v>
      </c>
      <c r="G126">
        <f t="shared" si="16"/>
        <v>1.3362500001676381E-2</v>
      </c>
      <c r="I126">
        <f>+G126</f>
        <v>1.3362500001676381E-2</v>
      </c>
      <c r="Q126" s="1">
        <f t="shared" si="17"/>
        <v>35351.942999999999</v>
      </c>
      <c r="AA126" t="s">
        <v>28</v>
      </c>
      <c r="AC126" t="s">
        <v>30</v>
      </c>
    </row>
    <row r="127" spans="1:29" x14ac:dyDescent="0.2">
      <c r="A127" t="s">
        <v>67</v>
      </c>
      <c r="C127" s="6">
        <v>50379.31</v>
      </c>
      <c r="D127" s="6"/>
      <c r="E127">
        <f t="shared" si="14"/>
        <v>2039.0078676013466</v>
      </c>
      <c r="F127">
        <f t="shared" si="15"/>
        <v>2039</v>
      </c>
      <c r="G127">
        <f t="shared" si="16"/>
        <v>1.743249999708496E-2</v>
      </c>
      <c r="I127">
        <f>+G127</f>
        <v>1.743249999708496E-2</v>
      </c>
      <c r="Q127" s="1">
        <f t="shared" si="17"/>
        <v>35360.81</v>
      </c>
      <c r="AA127" t="s">
        <v>28</v>
      </c>
      <c r="AC127" t="s">
        <v>30</v>
      </c>
    </row>
    <row r="128" spans="1:29" x14ac:dyDescent="0.2">
      <c r="A128" t="s">
        <v>69</v>
      </c>
      <c r="B128" s="2" t="s">
        <v>70</v>
      </c>
      <c r="C128" s="7">
        <v>50688.435100000002</v>
      </c>
      <c r="D128" s="6">
        <v>5.0000000000000001E-3</v>
      </c>
      <c r="E128">
        <f t="shared" si="14"/>
        <v>2178.5215950030092</v>
      </c>
      <c r="F128">
        <f t="shared" si="15"/>
        <v>2178.5</v>
      </c>
      <c r="J128" s="4">
        <v>4.7848750007688068E-2</v>
      </c>
      <c r="Q128" s="1">
        <f t="shared" si="17"/>
        <v>35669.935100000002</v>
      </c>
    </row>
    <row r="129" spans="1:29" x14ac:dyDescent="0.2">
      <c r="A129" s="8" t="s">
        <v>68</v>
      </c>
      <c r="B129" s="8"/>
      <c r="C129" s="9">
        <v>50718.321000000004</v>
      </c>
      <c r="D129" s="9"/>
      <c r="E129">
        <f t="shared" si="14"/>
        <v>2192.0096401528644</v>
      </c>
      <c r="F129">
        <f t="shared" si="15"/>
        <v>2192</v>
      </c>
      <c r="G129">
        <f>+C129-(C$7+F129*C$8)</f>
        <v>2.1360000006097835E-2</v>
      </c>
      <c r="I129">
        <f>+G129</f>
        <v>2.1360000006097835E-2</v>
      </c>
      <c r="Q129" s="1">
        <f t="shared" si="17"/>
        <v>35699.821000000004</v>
      </c>
      <c r="AA129" t="s">
        <v>28</v>
      </c>
      <c r="AC129" t="s">
        <v>30</v>
      </c>
    </row>
    <row r="130" spans="1:29" x14ac:dyDescent="0.2">
      <c r="A130" s="35" t="s">
        <v>458</v>
      </c>
      <c r="B130" s="37" t="s">
        <v>70</v>
      </c>
      <c r="C130" s="36">
        <v>51746.427000000003</v>
      </c>
      <c r="D130" s="6"/>
      <c r="E130" s="8">
        <f t="shared" si="14"/>
        <v>2656.0124022191335</v>
      </c>
      <c r="F130">
        <f t="shared" si="15"/>
        <v>2656</v>
      </c>
      <c r="G130">
        <f>+C130-(C$7+F130*C$8)</f>
        <v>2.748000000428874E-2</v>
      </c>
      <c r="I130">
        <f>+G130</f>
        <v>2.748000000428874E-2</v>
      </c>
      <c r="O130">
        <f ca="1">+C$11+C$12*$F130</f>
        <v>3.3477540089057761E-2</v>
      </c>
      <c r="Q130" s="1">
        <f t="shared" si="17"/>
        <v>36727.927000000003</v>
      </c>
    </row>
    <row r="131" spans="1:29" x14ac:dyDescent="0.2">
      <c r="A131" s="35" t="s">
        <v>462</v>
      </c>
      <c r="B131" s="37" t="s">
        <v>70</v>
      </c>
      <c r="C131" s="36">
        <v>51757.48</v>
      </c>
      <c r="D131" s="6"/>
      <c r="E131" s="8">
        <f t="shared" si="14"/>
        <v>2661.0008202705003</v>
      </c>
      <c r="F131">
        <f t="shared" si="15"/>
        <v>2661</v>
      </c>
      <c r="G131">
        <f>+C131-(C$7+F131*C$8)</f>
        <v>1.8175000077462755E-3</v>
      </c>
      <c r="I131">
        <f>+G131</f>
        <v>1.8175000077462755E-3</v>
      </c>
      <c r="O131">
        <f ca="1">+C$11+C$12*$F131</f>
        <v>3.3597134566406367E-2</v>
      </c>
      <c r="Q131" s="1">
        <f t="shared" si="17"/>
        <v>36738.980000000003</v>
      </c>
    </row>
    <row r="132" spans="1:29" x14ac:dyDescent="0.2">
      <c r="A132" s="10" t="s">
        <v>86</v>
      </c>
      <c r="B132" s="11" t="s">
        <v>70</v>
      </c>
      <c r="C132" s="10">
        <v>51757.480199999998</v>
      </c>
      <c r="D132" s="10" t="s">
        <v>87</v>
      </c>
      <c r="E132">
        <f t="shared" si="14"/>
        <v>2661.0009105341014</v>
      </c>
      <c r="F132">
        <f t="shared" si="15"/>
        <v>2661</v>
      </c>
      <c r="I132" s="4">
        <v>2.0175000026938505E-3</v>
      </c>
      <c r="Q132" s="1">
        <f t="shared" si="17"/>
        <v>36738.980199999998</v>
      </c>
    </row>
    <row r="133" spans="1:29" x14ac:dyDescent="0.2">
      <c r="A133" s="35" t="s">
        <v>462</v>
      </c>
      <c r="B133" s="37" t="s">
        <v>70</v>
      </c>
      <c r="C133" s="36">
        <v>51757.51</v>
      </c>
      <c r="D133" s="6"/>
      <c r="E133" s="8">
        <f t="shared" si="14"/>
        <v>2661.0143598110353</v>
      </c>
      <c r="F133">
        <f t="shared" si="15"/>
        <v>2661</v>
      </c>
      <c r="G133">
        <f>+C133-(C$7+F133*C$8)</f>
        <v>3.1817500006582122E-2</v>
      </c>
      <c r="I133">
        <f>+G133</f>
        <v>3.1817500006582122E-2</v>
      </c>
      <c r="O133">
        <f ca="1">+C$11+C$12*$F133</f>
        <v>3.3597134566406367E-2</v>
      </c>
      <c r="Q133" s="1">
        <f t="shared" si="17"/>
        <v>36739.01</v>
      </c>
    </row>
    <row r="134" spans="1:29" x14ac:dyDescent="0.2">
      <c r="A134" s="10" t="s">
        <v>86</v>
      </c>
      <c r="B134" s="11" t="s">
        <v>70</v>
      </c>
      <c r="C134" s="10">
        <v>51757.510799999996</v>
      </c>
      <c r="D134" s="10" t="s">
        <v>87</v>
      </c>
      <c r="E134">
        <f t="shared" si="14"/>
        <v>2661.0147208654471</v>
      </c>
      <c r="F134">
        <f t="shared" si="15"/>
        <v>2661</v>
      </c>
      <c r="I134" s="4">
        <v>3.2617500000924338E-2</v>
      </c>
      <c r="Q134" s="1">
        <f t="shared" si="17"/>
        <v>36739.010799999996</v>
      </c>
    </row>
    <row r="135" spans="1:29" x14ac:dyDescent="0.2">
      <c r="A135" s="35" t="s">
        <v>462</v>
      </c>
      <c r="B135" s="37" t="s">
        <v>70</v>
      </c>
      <c r="C135" s="36">
        <v>51757.516000000003</v>
      </c>
      <c r="D135" s="6"/>
      <c r="E135" s="8">
        <f t="shared" si="14"/>
        <v>2661.0170677191431</v>
      </c>
      <c r="F135">
        <f t="shared" si="15"/>
        <v>2661</v>
      </c>
      <c r="G135">
        <f>+C135-(C$7+F135*C$8)</f>
        <v>3.7817500007804483E-2</v>
      </c>
      <c r="I135">
        <f>+G135</f>
        <v>3.7817500007804483E-2</v>
      </c>
      <c r="O135">
        <f ca="1">+C$11+C$12*$F135</f>
        <v>3.3597134566406367E-2</v>
      </c>
      <c r="Q135" s="1">
        <f t="shared" si="17"/>
        <v>36739.016000000003</v>
      </c>
    </row>
    <row r="136" spans="1:29" x14ac:dyDescent="0.2">
      <c r="A136" s="10" t="s">
        <v>86</v>
      </c>
      <c r="B136" s="11" t="s">
        <v>70</v>
      </c>
      <c r="C136" s="10">
        <v>51757.516300000003</v>
      </c>
      <c r="D136" s="10" t="s">
        <v>87</v>
      </c>
      <c r="E136">
        <f t="shared" si="14"/>
        <v>2661.017203114548</v>
      </c>
      <c r="F136">
        <f t="shared" si="15"/>
        <v>2661</v>
      </c>
      <c r="I136" s="4">
        <v>3.8117500007501803E-2</v>
      </c>
      <c r="Q136" s="1">
        <f t="shared" si="17"/>
        <v>36739.016300000003</v>
      </c>
    </row>
    <row r="137" spans="1:29" x14ac:dyDescent="0.2">
      <c r="A137" s="35" t="s">
        <v>462</v>
      </c>
      <c r="B137" s="37" t="s">
        <v>70</v>
      </c>
      <c r="C137" s="36">
        <v>51757.525999999998</v>
      </c>
      <c r="D137" s="6"/>
      <c r="E137" s="8">
        <f t="shared" si="14"/>
        <v>2661.0215808993194</v>
      </c>
      <c r="F137">
        <f t="shared" si="15"/>
        <v>2661</v>
      </c>
      <c r="G137">
        <f>+C137-(C$7+F137*C$8)</f>
        <v>4.7817500002565794E-2</v>
      </c>
      <c r="I137">
        <f>+G137</f>
        <v>4.7817500002565794E-2</v>
      </c>
      <c r="O137">
        <f ca="1">+C$11+C$12*$F137</f>
        <v>3.3597134566406367E-2</v>
      </c>
      <c r="Q137" s="1">
        <f t="shared" si="17"/>
        <v>36739.025999999998</v>
      </c>
    </row>
    <row r="138" spans="1:29" x14ac:dyDescent="0.2">
      <c r="A138" s="10" t="s">
        <v>86</v>
      </c>
      <c r="B138" s="11" t="s">
        <v>70</v>
      </c>
      <c r="C138" s="10">
        <v>51757.5268</v>
      </c>
      <c r="D138" s="10" t="s">
        <v>87</v>
      </c>
      <c r="E138" s="8">
        <f t="shared" si="14"/>
        <v>2661.0219419537343</v>
      </c>
      <c r="F138">
        <f t="shared" si="15"/>
        <v>2661</v>
      </c>
      <c r="I138" s="4">
        <v>4.8617500004183967E-2</v>
      </c>
      <c r="Q138" s="1">
        <f t="shared" si="17"/>
        <v>36739.0268</v>
      </c>
    </row>
    <row r="139" spans="1:29" x14ac:dyDescent="0.2">
      <c r="A139" s="35" t="s">
        <v>462</v>
      </c>
      <c r="B139" s="37" t="s">
        <v>70</v>
      </c>
      <c r="C139" s="36">
        <v>51777.45</v>
      </c>
      <c r="D139" s="6"/>
      <c r="E139" s="8">
        <f t="shared" si="14"/>
        <v>2670.0136410870896</v>
      </c>
      <c r="F139">
        <f t="shared" si="15"/>
        <v>2670</v>
      </c>
      <c r="G139">
        <f>+C139-(C$7+F139*C$8)</f>
        <v>3.0225000002246816E-2</v>
      </c>
      <c r="I139">
        <f>+G139</f>
        <v>3.0225000002246816E-2</v>
      </c>
      <c r="O139">
        <f ca="1">+C$11+C$12*$F139</f>
        <v>3.3812404625633841E-2</v>
      </c>
      <c r="Q139" s="1">
        <f t="shared" si="17"/>
        <v>36758.949999999997</v>
      </c>
    </row>
    <row r="140" spans="1:29" x14ac:dyDescent="0.2">
      <c r="A140" s="10" t="s">
        <v>86</v>
      </c>
      <c r="B140" s="11" t="s">
        <v>70</v>
      </c>
      <c r="C140" s="10">
        <v>51777.450199999999</v>
      </c>
      <c r="D140" s="10" t="s">
        <v>87</v>
      </c>
      <c r="E140" s="8">
        <f t="shared" si="14"/>
        <v>2670.0137313506943</v>
      </c>
      <c r="F140">
        <f t="shared" si="15"/>
        <v>2670</v>
      </c>
      <c r="I140" s="4">
        <v>3.0425000004470348E-2</v>
      </c>
      <c r="Q140" s="1">
        <f t="shared" si="17"/>
        <v>36758.950199999999</v>
      </c>
    </row>
    <row r="141" spans="1:29" x14ac:dyDescent="0.2">
      <c r="A141" s="35" t="s">
        <v>484</v>
      </c>
      <c r="B141" s="37" t="s">
        <v>70</v>
      </c>
      <c r="C141" s="36">
        <v>52116.461900000002</v>
      </c>
      <c r="D141" s="6"/>
      <c r="E141" s="8">
        <f t="shared" si="14"/>
        <v>2823.0158198248232</v>
      </c>
      <c r="F141">
        <f t="shared" si="15"/>
        <v>2823</v>
      </c>
      <c r="G141">
        <f t="shared" ref="G141:G172" si="18">+C141-(C$7+F141*C$8)</f>
        <v>3.5052500003075693E-2</v>
      </c>
      <c r="I141">
        <f>+G141</f>
        <v>3.5052500003075693E-2</v>
      </c>
      <c r="O141">
        <f t="shared" ref="O141:O172" ca="1" si="19">+C$11+C$12*$F141</f>
        <v>3.7471995632501018E-2</v>
      </c>
      <c r="Q141" s="1">
        <f t="shared" si="17"/>
        <v>37097.961900000002</v>
      </c>
    </row>
    <row r="142" spans="1:29" x14ac:dyDescent="0.2">
      <c r="A142" s="35" t="s">
        <v>488</v>
      </c>
      <c r="B142" s="37" t="s">
        <v>70</v>
      </c>
      <c r="C142" s="36">
        <v>52404.512999999999</v>
      </c>
      <c r="D142" s="6"/>
      <c r="E142" s="8">
        <f t="shared" si="14"/>
        <v>2953.0184713181766</v>
      </c>
      <c r="F142">
        <f t="shared" si="15"/>
        <v>2953</v>
      </c>
      <c r="G142">
        <f t="shared" si="18"/>
        <v>4.092750000563683E-2</v>
      </c>
      <c r="I142">
        <f>+G142</f>
        <v>4.092750000563683E-2</v>
      </c>
      <c r="O142">
        <f t="shared" ca="1" si="19"/>
        <v>4.0581452043564628E-2</v>
      </c>
      <c r="Q142" s="1">
        <f t="shared" si="17"/>
        <v>37386.012999999999</v>
      </c>
    </row>
    <row r="143" spans="1:29" x14ac:dyDescent="0.2">
      <c r="A143" s="12" t="s">
        <v>75</v>
      </c>
      <c r="B143" s="13" t="s">
        <v>70</v>
      </c>
      <c r="C143" s="9">
        <v>52526.379000000001</v>
      </c>
      <c r="D143" s="9">
        <v>5.0000000000000001E-3</v>
      </c>
      <c r="E143" s="8">
        <f t="shared" si="14"/>
        <v>3008.0187928822652</v>
      </c>
      <c r="F143">
        <f t="shared" si="15"/>
        <v>3008</v>
      </c>
      <c r="G143">
        <f t="shared" si="18"/>
        <v>4.1640000003098976E-2</v>
      </c>
      <c r="J143">
        <f>+G143</f>
        <v>4.1640000003098976E-2</v>
      </c>
      <c r="O143">
        <f t="shared" ca="1" si="19"/>
        <v>4.1896991294399236E-2</v>
      </c>
      <c r="Q143" s="1">
        <f t="shared" si="17"/>
        <v>37507.879000000001</v>
      </c>
    </row>
    <row r="144" spans="1:29" x14ac:dyDescent="0.2">
      <c r="A144" s="14" t="s">
        <v>72</v>
      </c>
      <c r="B144" s="15" t="s">
        <v>70</v>
      </c>
      <c r="C144" s="14">
        <v>52856.529000000002</v>
      </c>
      <c r="D144" s="16">
        <v>2E-3</v>
      </c>
      <c r="E144" s="8">
        <f t="shared" si="14"/>
        <v>3157.0214364775552</v>
      </c>
      <c r="F144">
        <f t="shared" si="15"/>
        <v>3157</v>
      </c>
      <c r="G144">
        <f t="shared" si="18"/>
        <v>4.7497500003373716E-2</v>
      </c>
      <c r="J144">
        <f>+G144</f>
        <v>4.7497500003373716E-2</v>
      </c>
      <c r="O144">
        <f t="shared" ca="1" si="19"/>
        <v>4.5460906719387531E-2</v>
      </c>
      <c r="Q144" s="1">
        <f t="shared" si="17"/>
        <v>37838.029000000002</v>
      </c>
    </row>
    <row r="145" spans="1:17" x14ac:dyDescent="0.2">
      <c r="A145" s="14" t="s">
        <v>97</v>
      </c>
      <c r="B145" s="15" t="s">
        <v>70</v>
      </c>
      <c r="C145" s="14">
        <v>53463.642</v>
      </c>
      <c r="D145" s="14">
        <v>4.0000000000000001E-3</v>
      </c>
      <c r="E145" s="8">
        <f t="shared" si="14"/>
        <v>3431.0224722524054</v>
      </c>
      <c r="F145">
        <f t="shared" si="15"/>
        <v>3431</v>
      </c>
      <c r="G145">
        <f t="shared" si="18"/>
        <v>4.9792500001785811E-2</v>
      </c>
      <c r="J145">
        <f>+G145</f>
        <v>4.9792500001785811E-2</v>
      </c>
      <c r="O145">
        <f t="shared" ca="1" si="19"/>
        <v>5.2014684078090831E-2</v>
      </c>
      <c r="Q145" s="1">
        <f t="shared" si="17"/>
        <v>38445.142</v>
      </c>
    </row>
    <row r="146" spans="1:17" x14ac:dyDescent="0.2">
      <c r="A146" s="10" t="s">
        <v>86</v>
      </c>
      <c r="B146" s="11" t="s">
        <v>70</v>
      </c>
      <c r="C146" s="10">
        <v>53614.31796</v>
      </c>
      <c r="D146" s="10" t="s">
        <v>88</v>
      </c>
      <c r="E146" s="8">
        <f t="shared" si="14"/>
        <v>3499.0252478582152</v>
      </c>
      <c r="F146">
        <f t="shared" si="15"/>
        <v>3499</v>
      </c>
      <c r="G146">
        <f t="shared" si="18"/>
        <v>5.5942500002856832E-2</v>
      </c>
      <c r="K146">
        <f>+G146</f>
        <v>5.5942500002856832E-2</v>
      </c>
      <c r="O146">
        <f t="shared" ca="1" si="19"/>
        <v>5.3641168970031808E-2</v>
      </c>
      <c r="Q146" s="1">
        <f t="shared" si="17"/>
        <v>38595.81796</v>
      </c>
    </row>
    <row r="147" spans="1:17" x14ac:dyDescent="0.2">
      <c r="A147" s="9" t="s">
        <v>82</v>
      </c>
      <c r="B147" s="17"/>
      <c r="C147" s="9">
        <v>53913.443599999999</v>
      </c>
      <c r="D147" s="9">
        <v>5.0000000000000001E-4</v>
      </c>
      <c r="E147" s="8">
        <f t="shared" si="14"/>
        <v>3634.0260387930407</v>
      </c>
      <c r="F147">
        <f t="shared" si="15"/>
        <v>3634</v>
      </c>
      <c r="G147">
        <f t="shared" si="18"/>
        <v>5.7695000003150199E-2</v>
      </c>
      <c r="J147">
        <f>+G147</f>
        <v>5.7695000003150199E-2</v>
      </c>
      <c r="O147">
        <f t="shared" ca="1" si="19"/>
        <v>5.687021985844401E-2</v>
      </c>
      <c r="Q147" s="1">
        <f t="shared" si="17"/>
        <v>38894.943599999999</v>
      </c>
    </row>
    <row r="148" spans="1:17" x14ac:dyDescent="0.2">
      <c r="A148" s="14" t="s">
        <v>96</v>
      </c>
      <c r="B148" s="15" t="s">
        <v>70</v>
      </c>
      <c r="C148" s="14">
        <v>54035.313479999997</v>
      </c>
      <c r="D148" s="14">
        <v>2.7999999999999998E-4</v>
      </c>
      <c r="E148" s="8">
        <f t="shared" si="14"/>
        <v>3689.0281114710369</v>
      </c>
      <c r="F148">
        <f t="shared" si="15"/>
        <v>3689</v>
      </c>
      <c r="G148">
        <f t="shared" si="18"/>
        <v>6.2287499997182749E-2</v>
      </c>
      <c r="J148">
        <f>+G148</f>
        <v>6.2287499997182749E-2</v>
      </c>
      <c r="O148">
        <f t="shared" ca="1" si="19"/>
        <v>5.8185759109278617E-2</v>
      </c>
      <c r="Q148" s="1">
        <f t="shared" si="17"/>
        <v>39016.813479999997</v>
      </c>
    </row>
    <row r="149" spans="1:17" x14ac:dyDescent="0.2">
      <c r="A149" s="10" t="s">
        <v>86</v>
      </c>
      <c r="B149" s="11" t="s">
        <v>70</v>
      </c>
      <c r="C149" s="10">
        <v>54035.313900000001</v>
      </c>
      <c r="D149" s="10" t="s">
        <v>89</v>
      </c>
      <c r="E149" s="8">
        <f t="shared" ref="E149:E172" si="20">+(C149-C$7)/C$8</f>
        <v>3689.0283010246062</v>
      </c>
      <c r="F149">
        <f t="shared" ref="F149:F172" si="21">ROUND(2*E149,0)/2</f>
        <v>3689</v>
      </c>
      <c r="G149">
        <f t="shared" si="18"/>
        <v>6.2707500001124572E-2</v>
      </c>
      <c r="K149">
        <f>+G149</f>
        <v>6.2707500001124572E-2</v>
      </c>
      <c r="O149">
        <f t="shared" ca="1" si="19"/>
        <v>5.8185759109278617E-2</v>
      </c>
      <c r="Q149" s="1">
        <f t="shared" ref="Q149:Q172" si="22">+C149-15018.5</f>
        <v>39016.813900000001</v>
      </c>
    </row>
    <row r="150" spans="1:17" x14ac:dyDescent="0.2">
      <c r="A150" s="14" t="s">
        <v>96</v>
      </c>
      <c r="B150" s="15" t="s">
        <v>70</v>
      </c>
      <c r="C150" s="14">
        <v>54252.456129999999</v>
      </c>
      <c r="D150" s="14">
        <v>1.9000000000000001E-4</v>
      </c>
      <c r="E150" s="8">
        <f t="shared" si="20"/>
        <v>3787.0285018611235</v>
      </c>
      <c r="F150">
        <f t="shared" si="21"/>
        <v>3787</v>
      </c>
      <c r="G150">
        <f t="shared" si="18"/>
        <v>6.3152499998977873E-2</v>
      </c>
      <c r="J150">
        <f>+G150</f>
        <v>6.3152499998977873E-2</v>
      </c>
      <c r="O150">
        <f t="shared" ca="1" si="19"/>
        <v>6.0529810865311187E-2</v>
      </c>
      <c r="Q150" s="1">
        <f t="shared" si="22"/>
        <v>39233.956129999999</v>
      </c>
    </row>
    <row r="151" spans="1:17" x14ac:dyDescent="0.2">
      <c r="A151" s="35" t="s">
        <v>531</v>
      </c>
      <c r="B151" s="37" t="s">
        <v>85</v>
      </c>
      <c r="C151" s="36">
        <v>54293.451200000003</v>
      </c>
      <c r="D151" s="6"/>
      <c r="E151" s="8">
        <f t="shared" si="20"/>
        <v>3805.5303155954093</v>
      </c>
      <c r="F151">
        <f t="shared" si="21"/>
        <v>3805.5</v>
      </c>
      <c r="G151">
        <f t="shared" si="18"/>
        <v>6.7171250004321337E-2</v>
      </c>
      <c r="K151">
        <f>+G151</f>
        <v>6.7171250004321337E-2</v>
      </c>
      <c r="O151">
        <f t="shared" ca="1" si="19"/>
        <v>6.0972310431501017E-2</v>
      </c>
      <c r="Q151" s="1">
        <f t="shared" si="22"/>
        <v>39274.951200000003</v>
      </c>
    </row>
    <row r="152" spans="1:17" x14ac:dyDescent="0.2">
      <c r="A152" s="35" t="s">
        <v>531</v>
      </c>
      <c r="B152" s="37" t="s">
        <v>85</v>
      </c>
      <c r="C152" s="36">
        <v>54313.392189999999</v>
      </c>
      <c r="D152" s="6"/>
      <c r="E152" s="8">
        <f t="shared" si="20"/>
        <v>3814.5300436763018</v>
      </c>
      <c r="F152">
        <f t="shared" si="21"/>
        <v>3814.5</v>
      </c>
      <c r="G152">
        <f t="shared" si="18"/>
        <v>6.6568750000442378E-2</v>
      </c>
      <c r="K152">
        <f>+G152</f>
        <v>6.6568750000442378E-2</v>
      </c>
      <c r="O152">
        <f t="shared" ca="1" si="19"/>
        <v>6.1187580490728491E-2</v>
      </c>
      <c r="Q152" s="1">
        <f t="shared" si="22"/>
        <v>39294.892189999999</v>
      </c>
    </row>
    <row r="153" spans="1:17" x14ac:dyDescent="0.2">
      <c r="A153" s="35" t="s">
        <v>541</v>
      </c>
      <c r="B153" s="37" t="s">
        <v>70</v>
      </c>
      <c r="C153" s="36">
        <v>54314.497199999998</v>
      </c>
      <c r="D153" s="6"/>
      <c r="E153" s="8">
        <f t="shared" si="20"/>
        <v>3815.0287545992128</v>
      </c>
      <c r="F153">
        <f t="shared" si="21"/>
        <v>3815</v>
      </c>
      <c r="G153">
        <f t="shared" si="18"/>
        <v>6.3712499999382999E-2</v>
      </c>
      <c r="K153">
        <f>+G153</f>
        <v>6.3712499999382999E-2</v>
      </c>
      <c r="O153">
        <f t="shared" ca="1" si="19"/>
        <v>6.119953993846336E-2</v>
      </c>
      <c r="Q153" s="1">
        <f t="shared" si="22"/>
        <v>39295.997199999998</v>
      </c>
    </row>
    <row r="154" spans="1:17" x14ac:dyDescent="0.2">
      <c r="A154" s="35" t="s">
        <v>531</v>
      </c>
      <c r="B154" s="37" t="s">
        <v>70</v>
      </c>
      <c r="C154" s="36">
        <v>54314.497580000003</v>
      </c>
      <c r="D154" s="6"/>
      <c r="E154" s="8">
        <f t="shared" si="20"/>
        <v>3815.0289261000621</v>
      </c>
      <c r="F154">
        <f t="shared" si="21"/>
        <v>3815</v>
      </c>
      <c r="G154">
        <f t="shared" si="18"/>
        <v>6.4092500004335307E-2</v>
      </c>
      <c r="K154">
        <f>+G154</f>
        <v>6.4092500004335307E-2</v>
      </c>
      <c r="O154">
        <f t="shared" ca="1" si="19"/>
        <v>6.119953993846336E-2</v>
      </c>
      <c r="Q154" s="1">
        <f t="shared" si="22"/>
        <v>39295.997580000003</v>
      </c>
    </row>
    <row r="155" spans="1:17" x14ac:dyDescent="0.2">
      <c r="A155" s="35" t="s">
        <v>541</v>
      </c>
      <c r="B155" s="37" t="s">
        <v>70</v>
      </c>
      <c r="C155" s="36">
        <v>54365.458500000001</v>
      </c>
      <c r="D155" s="6"/>
      <c r="E155" s="8">
        <f t="shared" si="20"/>
        <v>3838.0285075025995</v>
      </c>
      <c r="F155">
        <f t="shared" si="21"/>
        <v>3838</v>
      </c>
      <c r="G155">
        <f t="shared" si="18"/>
        <v>6.3165000006847549E-2</v>
      </c>
      <c r="K155">
        <f>+G155</f>
        <v>6.3165000006847549E-2</v>
      </c>
      <c r="O155">
        <f t="shared" ca="1" si="19"/>
        <v>6.1749674534266913E-2</v>
      </c>
      <c r="Q155" s="1">
        <f t="shared" si="22"/>
        <v>39346.958500000001</v>
      </c>
    </row>
    <row r="156" spans="1:17" x14ac:dyDescent="0.2">
      <c r="A156" s="35" t="s">
        <v>541</v>
      </c>
      <c r="B156" s="37" t="s">
        <v>85</v>
      </c>
      <c r="C156" s="36">
        <v>54375.416499999999</v>
      </c>
      <c r="D156" s="6"/>
      <c r="E156" s="8">
        <f t="shared" si="20"/>
        <v>3842.5227323244126</v>
      </c>
      <c r="F156">
        <f t="shared" si="21"/>
        <v>3842.5</v>
      </c>
      <c r="G156">
        <f t="shared" si="18"/>
        <v>5.0368750002235174E-2</v>
      </c>
      <c r="K156">
        <f>+G156</f>
        <v>5.0368750002235174E-2</v>
      </c>
      <c r="O156">
        <f t="shared" ca="1" si="19"/>
        <v>6.185730956388065E-2</v>
      </c>
      <c r="Q156" s="1">
        <f t="shared" si="22"/>
        <v>39356.916499999999</v>
      </c>
    </row>
    <row r="157" spans="1:17" x14ac:dyDescent="0.2">
      <c r="A157" s="18" t="s">
        <v>84</v>
      </c>
      <c r="B157" s="17" t="s">
        <v>70</v>
      </c>
      <c r="C157" s="18">
        <v>54662.368799999997</v>
      </c>
      <c r="D157" s="18">
        <v>2.0000000000000001E-4</v>
      </c>
      <c r="E157" s="8">
        <f t="shared" si="20"/>
        <v>3972.0294755797458</v>
      </c>
      <c r="F157">
        <f t="shared" si="21"/>
        <v>3972</v>
      </c>
      <c r="G157">
        <f t="shared" si="18"/>
        <v>6.5309999998135027E-2</v>
      </c>
      <c r="K157">
        <f>+G157</f>
        <v>6.5309999998135027E-2</v>
      </c>
      <c r="O157">
        <f t="shared" ca="1" si="19"/>
        <v>6.4954806527209405E-2</v>
      </c>
      <c r="Q157" s="1">
        <f t="shared" si="22"/>
        <v>39643.868799999997</v>
      </c>
    </row>
    <row r="158" spans="1:17" x14ac:dyDescent="0.2">
      <c r="A158" s="35" t="s">
        <v>559</v>
      </c>
      <c r="B158" s="37" t="s">
        <v>70</v>
      </c>
      <c r="C158" s="36">
        <v>54713.332399999999</v>
      </c>
      <c r="D158" s="6"/>
      <c r="E158" s="8">
        <f t="shared" si="20"/>
        <v>3995.0302665145732</v>
      </c>
      <c r="F158">
        <f t="shared" si="21"/>
        <v>3995</v>
      </c>
      <c r="G158">
        <f t="shared" si="18"/>
        <v>6.7062500005704351E-2</v>
      </c>
      <c r="K158">
        <f>+G158</f>
        <v>6.7062500005704351E-2</v>
      </c>
      <c r="O158">
        <f t="shared" ca="1" si="19"/>
        <v>6.5504941123012972E-2</v>
      </c>
      <c r="Q158" s="1">
        <f t="shared" si="22"/>
        <v>39694.832399999999</v>
      </c>
    </row>
    <row r="159" spans="1:17" x14ac:dyDescent="0.2">
      <c r="A159" s="12" t="s">
        <v>90</v>
      </c>
      <c r="B159" s="13" t="s">
        <v>70</v>
      </c>
      <c r="C159" s="9">
        <v>54713.332490000001</v>
      </c>
      <c r="D159" s="9">
        <v>2.0000000000000001E-4</v>
      </c>
      <c r="E159" s="8">
        <f t="shared" si="20"/>
        <v>3995.0303071331955</v>
      </c>
      <c r="F159">
        <f t="shared" si="21"/>
        <v>3995</v>
      </c>
      <c r="G159">
        <f t="shared" si="18"/>
        <v>6.7152500007068738E-2</v>
      </c>
      <c r="K159">
        <f>+G159</f>
        <v>6.7152500007068738E-2</v>
      </c>
      <c r="O159">
        <f t="shared" ca="1" si="19"/>
        <v>6.5504941123012972E-2</v>
      </c>
      <c r="Q159" s="1">
        <f t="shared" si="22"/>
        <v>39694.832490000001</v>
      </c>
    </row>
    <row r="160" spans="1:17" x14ac:dyDescent="0.2">
      <c r="A160" s="35" t="s">
        <v>559</v>
      </c>
      <c r="B160" s="37" t="s">
        <v>70</v>
      </c>
      <c r="C160" s="36">
        <v>54713.332499999997</v>
      </c>
      <c r="D160" s="6"/>
      <c r="E160" s="8">
        <f t="shared" si="20"/>
        <v>3995.0303116463738</v>
      </c>
      <c r="F160">
        <f t="shared" si="21"/>
        <v>3995</v>
      </c>
      <c r="G160">
        <f t="shared" si="18"/>
        <v>6.7162500003178138E-2</v>
      </c>
      <c r="K160">
        <f>+G160</f>
        <v>6.7162500003178138E-2</v>
      </c>
      <c r="O160">
        <f t="shared" ca="1" si="19"/>
        <v>6.5504941123012972E-2</v>
      </c>
      <c r="Q160" s="1">
        <f t="shared" si="22"/>
        <v>39694.832499999997</v>
      </c>
    </row>
    <row r="161" spans="1:17" x14ac:dyDescent="0.2">
      <c r="A161" s="12" t="s">
        <v>90</v>
      </c>
      <c r="B161" s="13" t="s">
        <v>70</v>
      </c>
      <c r="C161" s="9">
        <v>54713.332589999998</v>
      </c>
      <c r="D161" s="9">
        <v>2.0000000000000001E-4</v>
      </c>
      <c r="E161" s="8">
        <f t="shared" si="20"/>
        <v>3995.0303522649961</v>
      </c>
      <c r="F161">
        <f t="shared" si="21"/>
        <v>3995</v>
      </c>
      <c r="G161">
        <f t="shared" si="18"/>
        <v>6.7252500004542526E-2</v>
      </c>
      <c r="K161">
        <f>+G161</f>
        <v>6.7252500004542526E-2</v>
      </c>
      <c r="O161">
        <f t="shared" ca="1" si="19"/>
        <v>6.5504941123012972E-2</v>
      </c>
      <c r="Q161" s="1">
        <f t="shared" si="22"/>
        <v>39694.832589999998</v>
      </c>
    </row>
    <row r="162" spans="1:17" x14ac:dyDescent="0.2">
      <c r="A162" s="14" t="s">
        <v>95</v>
      </c>
      <c r="B162" s="15" t="s">
        <v>70</v>
      </c>
      <c r="C162" s="14">
        <v>55012.460700000003</v>
      </c>
      <c r="D162" s="14">
        <v>2.0000000000000001E-4</v>
      </c>
      <c r="E162" s="8">
        <f t="shared" si="20"/>
        <v>4130.0322579553285</v>
      </c>
      <c r="F162">
        <f t="shared" si="21"/>
        <v>4130</v>
      </c>
      <c r="G162">
        <f t="shared" si="18"/>
        <v>7.1475000004284084E-2</v>
      </c>
      <c r="K162">
        <f>+G162</f>
        <v>7.1475000004284084E-2</v>
      </c>
      <c r="O162">
        <f t="shared" ca="1" si="19"/>
        <v>6.8733992011425188E-2</v>
      </c>
      <c r="Q162" s="1">
        <f t="shared" si="22"/>
        <v>39993.960700000003</v>
      </c>
    </row>
    <row r="163" spans="1:17" x14ac:dyDescent="0.2">
      <c r="A163" s="18" t="s">
        <v>84</v>
      </c>
      <c r="B163" s="17" t="s">
        <v>70</v>
      </c>
      <c r="C163" s="18">
        <v>55021.321799999998</v>
      </c>
      <c r="D163" s="18">
        <v>6.9999999999999999E-4</v>
      </c>
      <c r="E163" s="8">
        <f t="shared" si="20"/>
        <v>4134.0314320433536</v>
      </c>
      <c r="F163">
        <f t="shared" si="21"/>
        <v>4134</v>
      </c>
      <c r="G163">
        <f t="shared" si="18"/>
        <v>6.9645000003220048E-2</v>
      </c>
      <c r="K163">
        <f>+G163</f>
        <v>6.9645000003220048E-2</v>
      </c>
      <c r="O163">
        <f t="shared" ca="1" si="19"/>
        <v>6.882966759330407E-2</v>
      </c>
      <c r="Q163" s="1">
        <f t="shared" si="22"/>
        <v>40002.821799999998</v>
      </c>
    </row>
    <row r="164" spans="1:17" x14ac:dyDescent="0.2">
      <c r="A164" s="18" t="s">
        <v>84</v>
      </c>
      <c r="B164" s="17" t="s">
        <v>85</v>
      </c>
      <c r="C164" s="18">
        <v>55022.429300000003</v>
      </c>
      <c r="D164" s="18">
        <v>8.0000000000000004E-4</v>
      </c>
      <c r="E164" s="8">
        <f t="shared" si="20"/>
        <v>4134.5312667481321</v>
      </c>
      <c r="F164">
        <f t="shared" si="21"/>
        <v>4134.5</v>
      </c>
      <c r="G164">
        <f t="shared" si="18"/>
        <v>6.9278750008379575E-2</v>
      </c>
      <c r="K164">
        <f>+G164</f>
        <v>6.9278750008379575E-2</v>
      </c>
      <c r="O164">
        <f t="shared" ca="1" si="19"/>
        <v>6.8841627041038925E-2</v>
      </c>
      <c r="Q164" s="1">
        <f t="shared" si="22"/>
        <v>40003.929300000003</v>
      </c>
    </row>
    <row r="165" spans="1:17" x14ac:dyDescent="0.2">
      <c r="A165" s="18" t="s">
        <v>84</v>
      </c>
      <c r="B165" s="17" t="s">
        <v>70</v>
      </c>
      <c r="C165" s="18">
        <v>55023.5389</v>
      </c>
      <c r="D165" s="18">
        <v>2.0000000000000001E-4</v>
      </c>
      <c r="E165" s="8">
        <f t="shared" si="20"/>
        <v>4135.0320492207438</v>
      </c>
      <c r="F165">
        <f t="shared" si="21"/>
        <v>4135</v>
      </c>
      <c r="G165">
        <f t="shared" si="18"/>
        <v>7.1012500004144385E-2</v>
      </c>
      <c r="K165">
        <f>+G165</f>
        <v>7.1012500004144385E-2</v>
      </c>
      <c r="O165">
        <f t="shared" ca="1" si="19"/>
        <v>6.885358648877378E-2</v>
      </c>
      <c r="Q165" s="1">
        <f t="shared" si="22"/>
        <v>40005.0389</v>
      </c>
    </row>
    <row r="166" spans="1:17" x14ac:dyDescent="0.2">
      <c r="A166" s="35" t="s">
        <v>581</v>
      </c>
      <c r="B166" s="37" t="s">
        <v>70</v>
      </c>
      <c r="C166" s="36">
        <v>55032.402399999999</v>
      </c>
      <c r="D166" s="6"/>
      <c r="E166" s="8">
        <f t="shared" si="20"/>
        <v>4139.0323064720142</v>
      </c>
      <c r="F166">
        <f t="shared" si="21"/>
        <v>4139</v>
      </c>
      <c r="G166">
        <f t="shared" si="18"/>
        <v>7.1582500000658911E-2</v>
      </c>
      <c r="K166">
        <f>+G166</f>
        <v>7.1582500000658911E-2</v>
      </c>
      <c r="O166">
        <f t="shared" ca="1" si="19"/>
        <v>6.8949262070652662E-2</v>
      </c>
      <c r="Q166" s="1">
        <f t="shared" si="22"/>
        <v>40013.902399999999</v>
      </c>
    </row>
    <row r="167" spans="1:17" x14ac:dyDescent="0.2">
      <c r="A167" s="14" t="s">
        <v>91</v>
      </c>
      <c r="B167" s="15" t="s">
        <v>70</v>
      </c>
      <c r="C167" s="14">
        <v>55114.383000000002</v>
      </c>
      <c r="D167" s="14">
        <v>1E-4</v>
      </c>
      <c r="E167" s="8">
        <f t="shared" si="20"/>
        <v>4176.0316283666934</v>
      </c>
      <c r="F167">
        <f t="shared" si="21"/>
        <v>4176</v>
      </c>
      <c r="G167">
        <f t="shared" si="18"/>
        <v>7.0080000004963949E-2</v>
      </c>
      <c r="K167">
        <f>+G167</f>
        <v>7.0080000004963949E-2</v>
      </c>
      <c r="O167">
        <f t="shared" ca="1" si="19"/>
        <v>6.9834261203032308E-2</v>
      </c>
      <c r="Q167" s="1">
        <f t="shared" si="22"/>
        <v>40095.883000000002</v>
      </c>
    </row>
    <row r="168" spans="1:17" x14ac:dyDescent="0.2">
      <c r="A168" s="19" t="s">
        <v>98</v>
      </c>
      <c r="B168" s="19"/>
      <c r="C168" s="20">
        <v>55393.568599999999</v>
      </c>
      <c r="D168" s="20">
        <v>8.0000000000000004E-4</v>
      </c>
      <c r="E168" s="8">
        <f t="shared" si="20"/>
        <v>4302.0331199727407</v>
      </c>
      <c r="F168">
        <f t="shared" si="21"/>
        <v>4302</v>
      </c>
      <c r="G168">
        <f t="shared" si="18"/>
        <v>7.338500000332715E-2</v>
      </c>
      <c r="K168">
        <f>+G168</f>
        <v>7.338500000332715E-2</v>
      </c>
      <c r="O168">
        <f t="shared" ca="1" si="19"/>
        <v>7.2848042032217036E-2</v>
      </c>
      <c r="Q168" s="1">
        <f t="shared" si="22"/>
        <v>40375.068599999999</v>
      </c>
    </row>
    <row r="169" spans="1:17" x14ac:dyDescent="0.2">
      <c r="A169" s="35" t="s">
        <v>594</v>
      </c>
      <c r="B169" s="37" t="s">
        <v>70</v>
      </c>
      <c r="C169" s="36">
        <v>55473.337</v>
      </c>
      <c r="D169" s="6"/>
      <c r="E169" s="8">
        <f t="shared" si="20"/>
        <v>4338.0340361483177</v>
      </c>
      <c r="F169">
        <f t="shared" si="21"/>
        <v>4338</v>
      </c>
      <c r="G169">
        <f t="shared" si="18"/>
        <v>7.5414999999338761E-2</v>
      </c>
      <c r="K169">
        <f>+G169</f>
        <v>7.5414999999338761E-2</v>
      </c>
      <c r="O169">
        <f t="shared" ca="1" si="19"/>
        <v>7.3709122269126959E-2</v>
      </c>
      <c r="Q169" s="1">
        <f t="shared" si="22"/>
        <v>40454.837</v>
      </c>
    </row>
    <row r="170" spans="1:17" x14ac:dyDescent="0.2">
      <c r="A170" s="12" t="s">
        <v>94</v>
      </c>
      <c r="B170" s="13" t="s">
        <v>70</v>
      </c>
      <c r="C170" s="9">
        <v>55473.337090000001</v>
      </c>
      <c r="D170" s="9">
        <v>2.0000000000000001E-4</v>
      </c>
      <c r="E170" s="8">
        <f t="shared" si="20"/>
        <v>4338.0340767669395</v>
      </c>
      <c r="F170">
        <f t="shared" si="21"/>
        <v>4338</v>
      </c>
      <c r="G170">
        <f t="shared" si="18"/>
        <v>7.5505000000703149E-2</v>
      </c>
      <c r="K170">
        <f>+G170</f>
        <v>7.5505000000703149E-2</v>
      </c>
      <c r="O170">
        <f t="shared" ca="1" si="19"/>
        <v>7.3709122269126959E-2</v>
      </c>
      <c r="Q170" s="1">
        <f t="shared" si="22"/>
        <v>40454.837090000001</v>
      </c>
    </row>
    <row r="171" spans="1:17" x14ac:dyDescent="0.2">
      <c r="A171" s="35" t="s">
        <v>594</v>
      </c>
      <c r="B171" s="37" t="s">
        <v>70</v>
      </c>
      <c r="C171" s="36">
        <v>55473.337099999997</v>
      </c>
      <c r="D171" s="6"/>
      <c r="E171" s="8">
        <f t="shared" si="20"/>
        <v>4338.0340812801178</v>
      </c>
      <c r="F171">
        <f t="shared" si="21"/>
        <v>4338</v>
      </c>
      <c r="G171">
        <f t="shared" si="18"/>
        <v>7.5514999996812548E-2</v>
      </c>
      <c r="K171">
        <f>+G171</f>
        <v>7.5514999996812548E-2</v>
      </c>
      <c r="O171">
        <f t="shared" ca="1" si="19"/>
        <v>7.3709122269126959E-2</v>
      </c>
      <c r="Q171" s="1">
        <f t="shared" si="22"/>
        <v>40454.837099999997</v>
      </c>
    </row>
    <row r="172" spans="1:17" x14ac:dyDescent="0.2">
      <c r="A172" s="12" t="s">
        <v>94</v>
      </c>
      <c r="B172" s="13" t="s">
        <v>70</v>
      </c>
      <c r="C172" s="9">
        <v>55473.337189999998</v>
      </c>
      <c r="D172" s="9">
        <v>2.0000000000000001E-4</v>
      </c>
      <c r="E172" s="8">
        <f t="shared" si="20"/>
        <v>4338.0341218987405</v>
      </c>
      <c r="F172">
        <f t="shared" si="21"/>
        <v>4338</v>
      </c>
      <c r="G172">
        <f t="shared" si="18"/>
        <v>7.5604999998176936E-2</v>
      </c>
      <c r="K172">
        <f>+G172</f>
        <v>7.5604999998176936E-2</v>
      </c>
      <c r="O172">
        <f t="shared" ca="1" si="19"/>
        <v>7.3709122269126959E-2</v>
      </c>
      <c r="Q172" s="1">
        <f t="shared" si="22"/>
        <v>40454.837189999998</v>
      </c>
    </row>
    <row r="173" spans="1:17" x14ac:dyDescent="0.2">
      <c r="B173" s="2"/>
      <c r="C173" s="6"/>
      <c r="D173" s="6"/>
      <c r="E173" s="8"/>
      <c r="Q173" s="1"/>
    </row>
    <row r="174" spans="1:17" x14ac:dyDescent="0.2">
      <c r="B174" s="2"/>
      <c r="C174" s="6"/>
      <c r="D174" s="6"/>
      <c r="E174" s="8"/>
      <c r="Q174" s="1"/>
    </row>
    <row r="175" spans="1:17" x14ac:dyDescent="0.2">
      <c r="B175" s="2"/>
      <c r="C175" s="6"/>
      <c r="D175" s="6"/>
      <c r="E175" s="8"/>
      <c r="Q175" s="1"/>
    </row>
    <row r="176" spans="1:17" x14ac:dyDescent="0.2">
      <c r="B176" s="2"/>
      <c r="C176" s="6"/>
      <c r="D176" s="6"/>
      <c r="E176" s="8"/>
      <c r="Q176" s="1"/>
    </row>
    <row r="177" spans="2:17" x14ac:dyDescent="0.2">
      <c r="B177" s="2"/>
      <c r="C177" s="6"/>
      <c r="D177" s="6"/>
      <c r="E177" s="8"/>
      <c r="Q177" s="1"/>
    </row>
    <row r="178" spans="2:17" x14ac:dyDescent="0.2">
      <c r="B178" s="2"/>
      <c r="C178" s="6"/>
      <c r="D178" s="6"/>
      <c r="E178" s="8"/>
      <c r="Q178" s="1"/>
    </row>
    <row r="179" spans="2:17" x14ac:dyDescent="0.2">
      <c r="B179" s="2"/>
      <c r="C179" s="6"/>
      <c r="D179" s="6"/>
      <c r="E179" s="8"/>
      <c r="Q179" s="1"/>
    </row>
    <row r="180" spans="2:17" x14ac:dyDescent="0.2">
      <c r="B180" s="2"/>
      <c r="C180" s="6"/>
      <c r="D180" s="6"/>
      <c r="E180" s="8"/>
      <c r="Q180" s="1"/>
    </row>
    <row r="181" spans="2:17" x14ac:dyDescent="0.2">
      <c r="B181" s="2"/>
      <c r="C181" s="6"/>
      <c r="D181" s="6"/>
      <c r="E181" s="8"/>
      <c r="Q181" s="1"/>
    </row>
    <row r="182" spans="2:17" x14ac:dyDescent="0.2">
      <c r="B182" s="2"/>
      <c r="C182" s="6"/>
      <c r="D182" s="6"/>
      <c r="E182" s="8"/>
      <c r="Q182" s="1"/>
    </row>
    <row r="183" spans="2:17" x14ac:dyDescent="0.2">
      <c r="B183" s="2"/>
      <c r="C183" s="6"/>
      <c r="D183" s="6"/>
      <c r="E183" s="8"/>
      <c r="Q183" s="1"/>
    </row>
    <row r="184" spans="2:17" x14ac:dyDescent="0.2">
      <c r="B184" s="2"/>
      <c r="C184" s="6"/>
      <c r="D184" s="6"/>
      <c r="E184" s="8"/>
      <c r="Q184" s="1"/>
    </row>
    <row r="185" spans="2:17" x14ac:dyDescent="0.2">
      <c r="B185" s="2"/>
      <c r="C185" s="6"/>
      <c r="D185" s="6"/>
      <c r="E185" s="8"/>
      <c r="Q185" s="1"/>
    </row>
    <row r="186" spans="2:17" x14ac:dyDescent="0.2">
      <c r="B186" s="2"/>
      <c r="C186" s="6"/>
      <c r="D186" s="6"/>
      <c r="E186" s="8"/>
      <c r="Q186" s="1"/>
    </row>
    <row r="187" spans="2:17" x14ac:dyDescent="0.2">
      <c r="B187" s="2"/>
      <c r="C187" s="6"/>
      <c r="D187" s="6"/>
      <c r="E187" s="8"/>
      <c r="Q187" s="1"/>
    </row>
    <row r="188" spans="2:17" x14ac:dyDescent="0.2">
      <c r="B188" s="2"/>
      <c r="C188" s="6"/>
      <c r="D188" s="6"/>
      <c r="E188" s="8"/>
      <c r="Q188" s="1"/>
    </row>
    <row r="189" spans="2:17" x14ac:dyDescent="0.2">
      <c r="B189" s="2"/>
      <c r="C189" s="6"/>
      <c r="D189" s="6"/>
      <c r="E189" s="8"/>
      <c r="Q189" s="1"/>
    </row>
    <row r="190" spans="2:17" x14ac:dyDescent="0.2">
      <c r="B190" s="2"/>
      <c r="C190" s="6"/>
      <c r="D190" s="6"/>
      <c r="E190" s="8"/>
      <c r="Q190" s="1"/>
    </row>
    <row r="191" spans="2:17" x14ac:dyDescent="0.2">
      <c r="B191" s="2"/>
      <c r="C191" s="6"/>
      <c r="D191" s="6"/>
      <c r="E191" s="8"/>
      <c r="Q191" s="1"/>
    </row>
    <row r="192" spans="2:17" x14ac:dyDescent="0.2">
      <c r="B192" s="2"/>
      <c r="C192" s="6"/>
      <c r="D192" s="6"/>
      <c r="E192" s="8"/>
      <c r="Q192" s="1"/>
    </row>
    <row r="193" spans="2:17" x14ac:dyDescent="0.2">
      <c r="B193" s="2"/>
      <c r="C193" s="6"/>
      <c r="D193" s="6"/>
      <c r="E193" s="8"/>
      <c r="Q193" s="1"/>
    </row>
    <row r="194" spans="2:17" x14ac:dyDescent="0.2">
      <c r="B194" s="2"/>
      <c r="C194" s="6"/>
      <c r="D194" s="6"/>
      <c r="E194" s="8"/>
      <c r="Q194" s="1"/>
    </row>
    <row r="195" spans="2:17" x14ac:dyDescent="0.2">
      <c r="B195" s="2"/>
      <c r="C195" s="6"/>
      <c r="D195" s="6"/>
      <c r="E195" s="8"/>
      <c r="Q195" s="1"/>
    </row>
    <row r="196" spans="2:17" x14ac:dyDescent="0.2">
      <c r="B196" s="2"/>
      <c r="C196" s="6"/>
      <c r="D196" s="6"/>
      <c r="E196" s="8"/>
      <c r="Q196" s="1"/>
    </row>
    <row r="197" spans="2:17" x14ac:dyDescent="0.2">
      <c r="B197" s="2"/>
      <c r="C197" s="6"/>
      <c r="D197" s="6"/>
      <c r="E197" s="8"/>
      <c r="Q197" s="1"/>
    </row>
    <row r="198" spans="2:17" x14ac:dyDescent="0.2">
      <c r="B198" s="2"/>
      <c r="C198" s="6"/>
      <c r="D198" s="6"/>
      <c r="E198" s="8"/>
      <c r="Q198" s="1"/>
    </row>
    <row r="199" spans="2:17" x14ac:dyDescent="0.2">
      <c r="B199" s="2"/>
      <c r="C199" s="6"/>
      <c r="D199" s="6"/>
      <c r="E199" s="8"/>
      <c r="Q199" s="1"/>
    </row>
    <row r="200" spans="2:17" x14ac:dyDescent="0.2">
      <c r="B200" s="2"/>
      <c r="C200" s="6"/>
      <c r="D200" s="6"/>
      <c r="E200" s="8"/>
      <c r="Q200" s="1"/>
    </row>
    <row r="201" spans="2:17" x14ac:dyDescent="0.2">
      <c r="B201" s="2"/>
      <c r="C201" s="6"/>
      <c r="D201" s="6"/>
      <c r="E201" s="8"/>
      <c r="Q201" s="1"/>
    </row>
    <row r="202" spans="2:17" x14ac:dyDescent="0.2">
      <c r="B202" s="2"/>
      <c r="C202" s="6"/>
      <c r="D202" s="6"/>
      <c r="E202" s="8"/>
      <c r="Q202" s="1"/>
    </row>
    <row r="203" spans="2:17" x14ac:dyDescent="0.2">
      <c r="B203" s="2"/>
      <c r="C203" s="6"/>
      <c r="D203" s="6"/>
      <c r="E203" s="8"/>
      <c r="Q203" s="1"/>
    </row>
    <row r="204" spans="2:17" x14ac:dyDescent="0.2">
      <c r="B204" s="2"/>
      <c r="C204" s="6"/>
      <c r="D204" s="6"/>
      <c r="E204" s="8"/>
      <c r="Q204" s="1"/>
    </row>
    <row r="205" spans="2:17" x14ac:dyDescent="0.2">
      <c r="B205" s="2"/>
      <c r="C205" s="6"/>
      <c r="D205" s="6"/>
      <c r="E205" s="8"/>
      <c r="Q205" s="1"/>
    </row>
    <row r="206" spans="2:17" x14ac:dyDescent="0.2">
      <c r="B206" s="2"/>
      <c r="C206" s="6"/>
      <c r="D206" s="6"/>
      <c r="E206" s="8"/>
      <c r="Q206" s="1"/>
    </row>
    <row r="207" spans="2:17" x14ac:dyDescent="0.2">
      <c r="B207" s="2"/>
      <c r="C207" s="6"/>
      <c r="D207" s="6"/>
      <c r="E207" s="8"/>
      <c r="Q207" s="1"/>
    </row>
    <row r="208" spans="2:17" x14ac:dyDescent="0.2">
      <c r="B208" s="2"/>
      <c r="C208" s="6"/>
      <c r="D208" s="6"/>
      <c r="E208" s="8"/>
      <c r="Q208" s="1"/>
    </row>
    <row r="209" spans="2:17" x14ac:dyDescent="0.2">
      <c r="B209" s="2"/>
      <c r="C209" s="6"/>
      <c r="D209" s="6"/>
      <c r="E209" s="8"/>
      <c r="Q209" s="1"/>
    </row>
    <row r="210" spans="2:17" x14ac:dyDescent="0.2">
      <c r="B210" s="2"/>
      <c r="C210" s="6"/>
      <c r="D210" s="6"/>
      <c r="E210" s="8"/>
      <c r="Q210" s="1"/>
    </row>
    <row r="211" spans="2:17" x14ac:dyDescent="0.2">
      <c r="B211" s="2"/>
      <c r="C211" s="6"/>
      <c r="D211" s="6"/>
      <c r="E211" s="8"/>
      <c r="Q211" s="1"/>
    </row>
    <row r="212" spans="2:17" x14ac:dyDescent="0.2">
      <c r="B212" s="2"/>
      <c r="C212" s="6"/>
      <c r="D212" s="6"/>
      <c r="E212" s="8"/>
      <c r="Q212" s="1"/>
    </row>
    <row r="213" spans="2:17" x14ac:dyDescent="0.2">
      <c r="B213" s="2"/>
      <c r="C213" s="6"/>
      <c r="D213" s="6"/>
      <c r="E213" s="8"/>
      <c r="Q213" s="1"/>
    </row>
    <row r="214" spans="2:17" x14ac:dyDescent="0.2">
      <c r="B214" s="2"/>
      <c r="C214" s="6"/>
      <c r="D214" s="6"/>
      <c r="E214" s="8"/>
      <c r="Q214" s="1"/>
    </row>
    <row r="215" spans="2:17" x14ac:dyDescent="0.2">
      <c r="C215" s="6"/>
      <c r="D215" s="6"/>
      <c r="E215" s="8"/>
      <c r="Q215" s="1"/>
    </row>
    <row r="216" spans="2:17" x14ac:dyDescent="0.2">
      <c r="C216" s="6"/>
      <c r="D216" s="6"/>
      <c r="E216" s="8"/>
      <c r="Q216" s="1"/>
    </row>
    <row r="217" spans="2:17" x14ac:dyDescent="0.2">
      <c r="C217" s="6"/>
      <c r="D217" s="6"/>
      <c r="E217" s="8"/>
      <c r="Q217" s="1"/>
    </row>
    <row r="218" spans="2:17" x14ac:dyDescent="0.2">
      <c r="C218" s="6"/>
      <c r="D218" s="6"/>
      <c r="E218" s="8"/>
      <c r="Q218" s="1"/>
    </row>
    <row r="219" spans="2:17" x14ac:dyDescent="0.2">
      <c r="C219" s="6"/>
      <c r="D219" s="6"/>
      <c r="E219" s="8"/>
      <c r="Q219" s="1"/>
    </row>
    <row r="220" spans="2:17" x14ac:dyDescent="0.2">
      <c r="C220" s="6"/>
      <c r="D220" s="6"/>
      <c r="E220" s="8"/>
      <c r="Q220" s="1"/>
    </row>
    <row r="221" spans="2:17" x14ac:dyDescent="0.2">
      <c r="C221" s="6"/>
      <c r="D221" s="6"/>
      <c r="E221" s="8"/>
      <c r="Q221" s="1"/>
    </row>
    <row r="222" spans="2:17" x14ac:dyDescent="0.2">
      <c r="C222" s="6"/>
      <c r="D222" s="6"/>
      <c r="E222" s="8"/>
      <c r="Q222" s="1"/>
    </row>
    <row r="223" spans="2:17" x14ac:dyDescent="0.2">
      <c r="C223" s="6"/>
      <c r="D223" s="6"/>
      <c r="E223" s="8"/>
      <c r="Q223" s="1"/>
    </row>
    <row r="224" spans="2:17" x14ac:dyDescent="0.2">
      <c r="C224" s="6"/>
      <c r="D224" s="6"/>
      <c r="E224" s="8"/>
      <c r="Q224" s="1"/>
    </row>
    <row r="225" spans="3:17" x14ac:dyDescent="0.2">
      <c r="C225" s="6"/>
      <c r="D225" s="6"/>
      <c r="E225" s="8"/>
      <c r="Q225" s="1"/>
    </row>
    <row r="226" spans="3:17" x14ac:dyDescent="0.2">
      <c r="C226" s="6"/>
      <c r="D226" s="6"/>
      <c r="E226" s="8"/>
      <c r="Q226" s="1"/>
    </row>
    <row r="227" spans="3:17" x14ac:dyDescent="0.2">
      <c r="C227" s="6"/>
      <c r="D227" s="6"/>
      <c r="E227" s="8"/>
      <c r="Q227" s="1"/>
    </row>
    <row r="228" spans="3:17" x14ac:dyDescent="0.2">
      <c r="C228" s="6"/>
      <c r="D228" s="6"/>
      <c r="E228" s="8"/>
      <c r="Q228" s="1"/>
    </row>
    <row r="229" spans="3:17" x14ac:dyDescent="0.2">
      <c r="C229" s="6"/>
      <c r="D229" s="6"/>
      <c r="E229" s="8"/>
      <c r="Q229" s="1"/>
    </row>
    <row r="230" spans="3:17" x14ac:dyDescent="0.2">
      <c r="C230" s="6"/>
      <c r="D230" s="6"/>
      <c r="E230" s="8"/>
      <c r="Q230" s="1"/>
    </row>
    <row r="231" spans="3:17" x14ac:dyDescent="0.2">
      <c r="C231" s="6"/>
      <c r="D231" s="6"/>
      <c r="E231" s="8"/>
      <c r="Q231" s="1"/>
    </row>
    <row r="232" spans="3:17" x14ac:dyDescent="0.2">
      <c r="C232" s="6"/>
      <c r="D232" s="6"/>
      <c r="E232" s="8"/>
      <c r="Q232" s="1"/>
    </row>
    <row r="233" spans="3:17" x14ac:dyDescent="0.2">
      <c r="C233" s="6"/>
      <c r="D233" s="6"/>
      <c r="E233" s="8"/>
      <c r="Q233" s="1"/>
    </row>
    <row r="234" spans="3:17" x14ac:dyDescent="0.2">
      <c r="C234" s="6"/>
      <c r="D234" s="6"/>
      <c r="E234" s="8"/>
      <c r="Q234" s="1"/>
    </row>
    <row r="235" spans="3:17" x14ac:dyDescent="0.2">
      <c r="C235" s="6"/>
      <c r="D235" s="6"/>
      <c r="E235" s="8"/>
      <c r="Q235" s="1"/>
    </row>
    <row r="236" spans="3:17" x14ac:dyDescent="0.2">
      <c r="C236" s="6"/>
      <c r="D236" s="6"/>
      <c r="E236" s="8"/>
      <c r="Q236" s="1"/>
    </row>
    <row r="237" spans="3:17" x14ac:dyDescent="0.2">
      <c r="C237" s="6"/>
      <c r="D237" s="6"/>
      <c r="E237" s="8"/>
      <c r="Q237" s="1"/>
    </row>
    <row r="238" spans="3:17" x14ac:dyDescent="0.2">
      <c r="C238" s="6"/>
      <c r="D238" s="6"/>
      <c r="E238" s="8"/>
      <c r="Q238" s="1"/>
    </row>
    <row r="239" spans="3:17" x14ac:dyDescent="0.2">
      <c r="C239" s="6"/>
      <c r="D239" s="6"/>
      <c r="E239" s="8"/>
      <c r="Q239" s="1"/>
    </row>
    <row r="240" spans="3:17" x14ac:dyDescent="0.2">
      <c r="C240" s="6"/>
      <c r="D240" s="6"/>
      <c r="E240" s="8"/>
      <c r="Q240" s="1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8"/>
  <sheetViews>
    <sheetView topLeftCell="A103" workbookViewId="0">
      <selection activeCell="A97" sqref="A97:C150"/>
    </sheetView>
  </sheetViews>
  <sheetFormatPr defaultRowHeight="12.75" x14ac:dyDescent="0.2"/>
  <cols>
    <col min="1" max="1" width="19.7109375" style="3" customWidth="1"/>
    <col min="2" max="2" width="4.42578125" style="5" customWidth="1"/>
    <col min="3" max="3" width="12.7109375" style="3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3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21" t="s">
        <v>100</v>
      </c>
      <c r="I1" s="22" t="s">
        <v>101</v>
      </c>
      <c r="J1" s="23" t="s">
        <v>102</v>
      </c>
    </row>
    <row r="2" spans="1:16" x14ac:dyDescent="0.2">
      <c r="I2" s="24" t="s">
        <v>103</v>
      </c>
      <c r="J2" s="25" t="s">
        <v>104</v>
      </c>
    </row>
    <row r="3" spans="1:16" x14ac:dyDescent="0.2">
      <c r="A3" s="26" t="s">
        <v>105</v>
      </c>
      <c r="I3" s="24" t="s">
        <v>106</v>
      </c>
      <c r="J3" s="25" t="s">
        <v>107</v>
      </c>
    </row>
    <row r="4" spans="1:16" x14ac:dyDescent="0.2">
      <c r="I4" s="24" t="s">
        <v>108</v>
      </c>
      <c r="J4" s="25" t="s">
        <v>107</v>
      </c>
    </row>
    <row r="5" spans="1:16" ht="13.5" thickBot="1" x14ac:dyDescent="0.25">
      <c r="I5" s="27" t="s">
        <v>109</v>
      </c>
      <c r="J5" s="28" t="s">
        <v>87</v>
      </c>
    </row>
    <row r="10" spans="1:16" ht="13.5" thickBot="1" x14ac:dyDescent="0.25"/>
    <row r="11" spans="1:16" ht="12.75" customHeight="1" thickBot="1" x14ac:dyDescent="0.25">
      <c r="A11" s="3" t="str">
        <f t="shared" ref="A11:A42" si="0">P11</f>
        <v> BBS 27 </v>
      </c>
      <c r="B11" s="2" t="str">
        <f t="shared" ref="B11:B42" si="1">IF(H11=INT(H11),"I","II")</f>
        <v>I</v>
      </c>
      <c r="C11" s="3">
        <f t="shared" ref="C11:C42" si="2">1*G11</f>
        <v>42874.618000000002</v>
      </c>
      <c r="D11" s="5" t="str">
        <f t="shared" ref="D11:D42" si="3">VLOOKUP(F11,I$1:J$5,2,FALSE)</f>
        <v>vis</v>
      </c>
      <c r="E11" s="29">
        <f>VLOOKUP(C11,Active!C$21:E$973,3,FALSE)</f>
        <v>-1347.9948504614138</v>
      </c>
      <c r="F11" s="2" t="s">
        <v>109</v>
      </c>
      <c r="G11" s="5" t="str">
        <f t="shared" ref="G11:G42" si="4">MID(I11,3,LEN(I11)-3)</f>
        <v>42874.618</v>
      </c>
      <c r="H11" s="3">
        <f t="shared" ref="H11:H42" si="5">1*K11</f>
        <v>-1348</v>
      </c>
      <c r="I11" s="30" t="s">
        <v>221</v>
      </c>
      <c r="J11" s="31" t="s">
        <v>222</v>
      </c>
      <c r="K11" s="30">
        <v>-1348</v>
      </c>
      <c r="L11" s="30" t="s">
        <v>223</v>
      </c>
      <c r="M11" s="31" t="s">
        <v>126</v>
      </c>
      <c r="N11" s="31"/>
      <c r="O11" s="32" t="s">
        <v>224</v>
      </c>
      <c r="P11" s="32" t="s">
        <v>225</v>
      </c>
    </row>
    <row r="12" spans="1:16" ht="12.75" customHeight="1" thickBot="1" x14ac:dyDescent="0.25">
      <c r="A12" s="3" t="str">
        <f t="shared" si="0"/>
        <v> BBS 29 </v>
      </c>
      <c r="B12" s="2" t="str">
        <f t="shared" si="1"/>
        <v>I</v>
      </c>
      <c r="C12" s="3">
        <f t="shared" si="2"/>
        <v>42996.468000000001</v>
      </c>
      <c r="D12" s="5" t="str">
        <f t="shared" si="3"/>
        <v>vis</v>
      </c>
      <c r="E12" s="29">
        <f>VLOOKUP(C12,Active!C$21:E$973,3,FALSE)</f>
        <v>-1293.0017499856126</v>
      </c>
      <c r="F12" s="2" t="s">
        <v>109</v>
      </c>
      <c r="G12" s="5" t="str">
        <f t="shared" si="4"/>
        <v>42996.468</v>
      </c>
      <c r="H12" s="3">
        <f t="shared" si="5"/>
        <v>-1293</v>
      </c>
      <c r="I12" s="30" t="s">
        <v>226</v>
      </c>
      <c r="J12" s="31" t="s">
        <v>227</v>
      </c>
      <c r="K12" s="30">
        <v>-1293</v>
      </c>
      <c r="L12" s="30" t="s">
        <v>228</v>
      </c>
      <c r="M12" s="31" t="s">
        <v>126</v>
      </c>
      <c r="N12" s="31"/>
      <c r="O12" s="32" t="s">
        <v>224</v>
      </c>
      <c r="P12" s="32" t="s">
        <v>229</v>
      </c>
    </row>
    <row r="13" spans="1:16" ht="12.75" customHeight="1" thickBot="1" x14ac:dyDescent="0.25">
      <c r="A13" s="3" t="str">
        <f t="shared" si="0"/>
        <v> BBS 29 </v>
      </c>
      <c r="B13" s="2" t="str">
        <f t="shared" si="1"/>
        <v>I</v>
      </c>
      <c r="C13" s="3">
        <f t="shared" si="2"/>
        <v>42996.474999999999</v>
      </c>
      <c r="D13" s="5" t="str">
        <f t="shared" si="3"/>
        <v>vis</v>
      </c>
      <c r="E13" s="29">
        <f>VLOOKUP(C13,Active!C$21:E$973,3,FALSE)</f>
        <v>-1292.9985907594885</v>
      </c>
      <c r="F13" s="2" t="s">
        <v>109</v>
      </c>
      <c r="G13" s="5" t="str">
        <f t="shared" si="4"/>
        <v>42996.475</v>
      </c>
      <c r="H13" s="3">
        <f t="shared" si="5"/>
        <v>-1293</v>
      </c>
      <c r="I13" s="30" t="s">
        <v>230</v>
      </c>
      <c r="J13" s="31" t="s">
        <v>231</v>
      </c>
      <c r="K13" s="30">
        <v>-1293</v>
      </c>
      <c r="L13" s="30" t="s">
        <v>219</v>
      </c>
      <c r="M13" s="31" t="s">
        <v>126</v>
      </c>
      <c r="N13" s="31"/>
      <c r="O13" s="32" t="s">
        <v>215</v>
      </c>
      <c r="P13" s="32" t="s">
        <v>229</v>
      </c>
    </row>
    <row r="14" spans="1:16" ht="12.75" customHeight="1" thickBot="1" x14ac:dyDescent="0.25">
      <c r="A14" s="3" t="str">
        <f t="shared" si="0"/>
        <v> BBS 29 </v>
      </c>
      <c r="B14" s="2" t="str">
        <f t="shared" si="1"/>
        <v>I</v>
      </c>
      <c r="C14" s="3">
        <f t="shared" si="2"/>
        <v>43016.411999999997</v>
      </c>
      <c r="D14" s="5" t="str">
        <f t="shared" si="3"/>
        <v>vis</v>
      </c>
      <c r="E14" s="29">
        <f>VLOOKUP(C14,Active!C$21:E$973,3,FALSE)</f>
        <v>-1284.0006634374863</v>
      </c>
      <c r="F14" s="2" t="s">
        <v>109</v>
      </c>
      <c r="G14" s="5" t="str">
        <f t="shared" si="4"/>
        <v>43016.412</v>
      </c>
      <c r="H14" s="3">
        <f t="shared" si="5"/>
        <v>-1284</v>
      </c>
      <c r="I14" s="30" t="s">
        <v>232</v>
      </c>
      <c r="J14" s="31" t="s">
        <v>233</v>
      </c>
      <c r="K14" s="30">
        <v>-1284</v>
      </c>
      <c r="L14" s="30" t="s">
        <v>234</v>
      </c>
      <c r="M14" s="31" t="s">
        <v>126</v>
      </c>
      <c r="N14" s="31"/>
      <c r="O14" s="32" t="s">
        <v>224</v>
      </c>
      <c r="P14" s="32" t="s">
        <v>229</v>
      </c>
    </row>
    <row r="15" spans="1:16" ht="12.75" customHeight="1" thickBot="1" x14ac:dyDescent="0.25">
      <c r="A15" s="3" t="str">
        <f t="shared" si="0"/>
        <v> BBS 29 </v>
      </c>
      <c r="B15" s="2" t="str">
        <f t="shared" si="1"/>
        <v>I</v>
      </c>
      <c r="C15" s="3">
        <f t="shared" si="2"/>
        <v>43016.415000000001</v>
      </c>
      <c r="D15" s="5" t="str">
        <f t="shared" si="3"/>
        <v>vis</v>
      </c>
      <c r="E15" s="29">
        <f>VLOOKUP(C15,Active!C$21:E$973,3,FALSE)</f>
        <v>-1283.9993094834308</v>
      </c>
      <c r="F15" s="2" t="s">
        <v>109</v>
      </c>
      <c r="G15" s="5" t="str">
        <f t="shared" si="4"/>
        <v>43016.415</v>
      </c>
      <c r="H15" s="3">
        <f t="shared" si="5"/>
        <v>-1284</v>
      </c>
      <c r="I15" s="30" t="s">
        <v>235</v>
      </c>
      <c r="J15" s="31" t="s">
        <v>236</v>
      </c>
      <c r="K15" s="30">
        <v>-1284</v>
      </c>
      <c r="L15" s="30" t="s">
        <v>237</v>
      </c>
      <c r="M15" s="31" t="s">
        <v>126</v>
      </c>
      <c r="N15" s="31"/>
      <c r="O15" s="32" t="s">
        <v>215</v>
      </c>
      <c r="P15" s="32" t="s">
        <v>229</v>
      </c>
    </row>
    <row r="16" spans="1:16" ht="12.75" customHeight="1" thickBot="1" x14ac:dyDescent="0.25">
      <c r="A16" s="3" t="str">
        <f t="shared" si="0"/>
        <v> BBS 33 </v>
      </c>
      <c r="B16" s="2" t="str">
        <f t="shared" si="1"/>
        <v>I</v>
      </c>
      <c r="C16" s="3">
        <f t="shared" si="2"/>
        <v>43284.525999999998</v>
      </c>
      <c r="D16" s="5" t="str">
        <f t="shared" si="3"/>
        <v>vis</v>
      </c>
      <c r="E16" s="29">
        <f>VLOOKUP(C16,Active!C$21:E$973,3,FALSE)</f>
        <v>-1162.9959843979357</v>
      </c>
      <c r="F16" s="2" t="s">
        <v>109</v>
      </c>
      <c r="G16" s="5" t="str">
        <f t="shared" si="4"/>
        <v>43284.526</v>
      </c>
      <c r="H16" s="3">
        <f t="shared" si="5"/>
        <v>-1163</v>
      </c>
      <c r="I16" s="30" t="s">
        <v>238</v>
      </c>
      <c r="J16" s="31" t="s">
        <v>239</v>
      </c>
      <c r="K16" s="30">
        <v>-1163</v>
      </c>
      <c r="L16" s="30" t="s">
        <v>240</v>
      </c>
      <c r="M16" s="31" t="s">
        <v>126</v>
      </c>
      <c r="N16" s="31"/>
      <c r="O16" s="32" t="s">
        <v>224</v>
      </c>
      <c r="P16" s="32" t="s">
        <v>241</v>
      </c>
    </row>
    <row r="17" spans="1:16" ht="12.75" customHeight="1" thickBot="1" x14ac:dyDescent="0.25">
      <c r="A17" s="3" t="str">
        <f t="shared" si="0"/>
        <v> BBS 33 </v>
      </c>
      <c r="B17" s="2" t="str">
        <f t="shared" si="1"/>
        <v>I</v>
      </c>
      <c r="C17" s="3">
        <f t="shared" si="2"/>
        <v>43304.462</v>
      </c>
      <c r="D17" s="5" t="str">
        <f t="shared" si="3"/>
        <v>vis</v>
      </c>
      <c r="E17" s="29">
        <f>VLOOKUP(C17,Active!C$21:E$973,3,FALSE)</f>
        <v>-1153.9985083939498</v>
      </c>
      <c r="F17" s="2" t="s">
        <v>109</v>
      </c>
      <c r="G17" s="5" t="str">
        <f t="shared" si="4"/>
        <v>43304.462</v>
      </c>
      <c r="H17" s="3">
        <f t="shared" si="5"/>
        <v>-1154</v>
      </c>
      <c r="I17" s="30" t="s">
        <v>242</v>
      </c>
      <c r="J17" s="31" t="s">
        <v>243</v>
      </c>
      <c r="K17" s="30">
        <v>-1154</v>
      </c>
      <c r="L17" s="30" t="s">
        <v>219</v>
      </c>
      <c r="M17" s="31" t="s">
        <v>126</v>
      </c>
      <c r="N17" s="31"/>
      <c r="O17" s="32" t="s">
        <v>224</v>
      </c>
      <c r="P17" s="32" t="s">
        <v>241</v>
      </c>
    </row>
    <row r="18" spans="1:16" ht="12.75" customHeight="1" thickBot="1" x14ac:dyDescent="0.25">
      <c r="A18" s="3" t="str">
        <f t="shared" si="0"/>
        <v> BBS 34 </v>
      </c>
      <c r="B18" s="2" t="str">
        <f t="shared" si="1"/>
        <v>I</v>
      </c>
      <c r="C18" s="3">
        <f t="shared" si="2"/>
        <v>43335.482000000004</v>
      </c>
      <c r="D18" s="5" t="str">
        <f t="shared" si="3"/>
        <v>vis</v>
      </c>
      <c r="E18" s="29">
        <f>VLOOKUP(C18,Active!C$21:E$973,3,FALSE)</f>
        <v>-1139.9986234800426</v>
      </c>
      <c r="F18" s="2" t="s">
        <v>109</v>
      </c>
      <c r="G18" s="5" t="str">
        <f t="shared" si="4"/>
        <v>43335.482</v>
      </c>
      <c r="H18" s="3">
        <f t="shared" si="5"/>
        <v>-1140</v>
      </c>
      <c r="I18" s="30" t="s">
        <v>244</v>
      </c>
      <c r="J18" s="31" t="s">
        <v>245</v>
      </c>
      <c r="K18" s="30">
        <v>-1140</v>
      </c>
      <c r="L18" s="30" t="s">
        <v>219</v>
      </c>
      <c r="M18" s="31" t="s">
        <v>126</v>
      </c>
      <c r="N18" s="31"/>
      <c r="O18" s="32" t="s">
        <v>224</v>
      </c>
      <c r="P18" s="32" t="s">
        <v>246</v>
      </c>
    </row>
    <row r="19" spans="1:16" ht="12.75" customHeight="1" thickBot="1" x14ac:dyDescent="0.25">
      <c r="A19" s="3" t="str">
        <f t="shared" si="0"/>
        <v> BBS 37 </v>
      </c>
      <c r="B19" s="2" t="str">
        <f t="shared" si="1"/>
        <v>I</v>
      </c>
      <c r="C19" s="3">
        <f t="shared" si="2"/>
        <v>43663.411</v>
      </c>
      <c r="D19" s="5" t="str">
        <f t="shared" si="3"/>
        <v>vis</v>
      </c>
      <c r="E19" s="29">
        <f>VLOOKUP(C19,Active!C$21:E$973,3,FALSE)</f>
        <v>-991.99835720241356</v>
      </c>
      <c r="F19" s="2" t="s">
        <v>109</v>
      </c>
      <c r="G19" s="5" t="str">
        <f t="shared" si="4"/>
        <v>43663.411</v>
      </c>
      <c r="H19" s="3">
        <f t="shared" si="5"/>
        <v>-992</v>
      </c>
      <c r="I19" s="30" t="s">
        <v>247</v>
      </c>
      <c r="J19" s="31" t="s">
        <v>248</v>
      </c>
      <c r="K19" s="30">
        <v>-992</v>
      </c>
      <c r="L19" s="30" t="s">
        <v>249</v>
      </c>
      <c r="M19" s="31" t="s">
        <v>126</v>
      </c>
      <c r="N19" s="31"/>
      <c r="O19" s="32" t="s">
        <v>224</v>
      </c>
      <c r="P19" s="32" t="s">
        <v>250</v>
      </c>
    </row>
    <row r="20" spans="1:16" ht="12.75" customHeight="1" thickBot="1" x14ac:dyDescent="0.25">
      <c r="A20" s="3" t="str">
        <f t="shared" si="0"/>
        <v> BBS 37 </v>
      </c>
      <c r="B20" s="2" t="str">
        <f t="shared" si="1"/>
        <v>I</v>
      </c>
      <c r="C20" s="3">
        <f t="shared" si="2"/>
        <v>43674.49</v>
      </c>
      <c r="D20" s="5" t="str">
        <f t="shared" si="3"/>
        <v>vis</v>
      </c>
      <c r="E20" s="29">
        <f>VLOOKUP(C20,Active!C$21:E$973,3,FALSE)</f>
        <v>-986.99820488258354</v>
      </c>
      <c r="F20" s="2" t="s">
        <v>109</v>
      </c>
      <c r="G20" s="5" t="str">
        <f t="shared" si="4"/>
        <v>43674.490</v>
      </c>
      <c r="H20" s="3">
        <f t="shared" si="5"/>
        <v>-987</v>
      </c>
      <c r="I20" s="30" t="s">
        <v>251</v>
      </c>
      <c r="J20" s="31" t="s">
        <v>252</v>
      </c>
      <c r="K20" s="30">
        <v>-987</v>
      </c>
      <c r="L20" s="30" t="s">
        <v>249</v>
      </c>
      <c r="M20" s="31" t="s">
        <v>126</v>
      </c>
      <c r="N20" s="31"/>
      <c r="O20" s="32" t="s">
        <v>224</v>
      </c>
      <c r="P20" s="32" t="s">
        <v>250</v>
      </c>
    </row>
    <row r="21" spans="1:16" ht="12.75" customHeight="1" thickBot="1" x14ac:dyDescent="0.25">
      <c r="A21" s="3" t="str">
        <f t="shared" si="0"/>
        <v> BBS 39 </v>
      </c>
      <c r="B21" s="2" t="str">
        <f t="shared" si="1"/>
        <v>I</v>
      </c>
      <c r="C21" s="3">
        <f t="shared" si="2"/>
        <v>43765.338000000003</v>
      </c>
      <c r="D21" s="5" t="str">
        <f t="shared" si="3"/>
        <v>vis</v>
      </c>
      <c r="E21" s="29">
        <f>VLOOKUP(C21,Active!C$21:E$973,3,FALSE)</f>
        <v>-945.99686559636302</v>
      </c>
      <c r="F21" s="2" t="s">
        <v>109</v>
      </c>
      <c r="G21" s="5" t="str">
        <f t="shared" si="4"/>
        <v>43765.338</v>
      </c>
      <c r="H21" s="3">
        <f t="shared" si="5"/>
        <v>-946</v>
      </c>
      <c r="I21" s="30" t="s">
        <v>253</v>
      </c>
      <c r="J21" s="31" t="s">
        <v>254</v>
      </c>
      <c r="K21" s="30">
        <v>-946</v>
      </c>
      <c r="L21" s="30" t="s">
        <v>255</v>
      </c>
      <c r="M21" s="31" t="s">
        <v>126</v>
      </c>
      <c r="N21" s="31"/>
      <c r="O21" s="32" t="s">
        <v>215</v>
      </c>
      <c r="P21" s="32" t="s">
        <v>256</v>
      </c>
    </row>
    <row r="22" spans="1:16" ht="12.75" customHeight="1" thickBot="1" x14ac:dyDescent="0.25">
      <c r="A22" s="3" t="str">
        <f t="shared" si="0"/>
        <v> BBS 44 </v>
      </c>
      <c r="B22" s="2" t="str">
        <f t="shared" si="1"/>
        <v>I</v>
      </c>
      <c r="C22" s="3">
        <f t="shared" si="2"/>
        <v>44115.415999999997</v>
      </c>
      <c r="D22" s="5" t="str">
        <f t="shared" si="3"/>
        <v>vis</v>
      </c>
      <c r="E22" s="29">
        <f>VLOOKUP(C22,Active!C$21:E$973,3,FALSE)</f>
        <v>-788.00035654123394</v>
      </c>
      <c r="F22" s="2" t="s">
        <v>109</v>
      </c>
      <c r="G22" s="5" t="str">
        <f t="shared" si="4"/>
        <v>44115.416</v>
      </c>
      <c r="H22" s="3">
        <f t="shared" si="5"/>
        <v>-788</v>
      </c>
      <c r="I22" s="30" t="s">
        <v>257</v>
      </c>
      <c r="J22" s="31" t="s">
        <v>258</v>
      </c>
      <c r="K22" s="30">
        <v>-788</v>
      </c>
      <c r="L22" s="30" t="s">
        <v>234</v>
      </c>
      <c r="M22" s="31" t="s">
        <v>126</v>
      </c>
      <c r="N22" s="31"/>
      <c r="O22" s="32" t="s">
        <v>215</v>
      </c>
      <c r="P22" s="32" t="s">
        <v>259</v>
      </c>
    </row>
    <row r="23" spans="1:16" ht="12.75" customHeight="1" thickBot="1" x14ac:dyDescent="0.25">
      <c r="A23" s="3" t="str">
        <f t="shared" si="0"/>
        <v> BBS 45 </v>
      </c>
      <c r="B23" s="2" t="str">
        <f t="shared" si="1"/>
        <v>I</v>
      </c>
      <c r="C23" s="3">
        <f t="shared" si="2"/>
        <v>44135.364000000001</v>
      </c>
      <c r="D23" s="5" t="str">
        <f t="shared" si="3"/>
        <v>vis</v>
      </c>
      <c r="E23" s="29">
        <f>VLOOKUP(C23,Active!C$21:E$973,3,FALSE)</f>
        <v>-778.99746472103266</v>
      </c>
      <c r="F23" s="2" t="s">
        <v>109</v>
      </c>
      <c r="G23" s="5" t="str">
        <f t="shared" si="4"/>
        <v>44135.364</v>
      </c>
      <c r="H23" s="3">
        <f t="shared" si="5"/>
        <v>-779</v>
      </c>
      <c r="I23" s="30" t="s">
        <v>260</v>
      </c>
      <c r="J23" s="31" t="s">
        <v>261</v>
      </c>
      <c r="K23" s="30">
        <v>-779</v>
      </c>
      <c r="L23" s="30" t="s">
        <v>197</v>
      </c>
      <c r="M23" s="31" t="s">
        <v>126</v>
      </c>
      <c r="N23" s="31"/>
      <c r="O23" s="32" t="s">
        <v>224</v>
      </c>
      <c r="P23" s="32" t="s">
        <v>262</v>
      </c>
    </row>
    <row r="24" spans="1:16" ht="12.75" customHeight="1" thickBot="1" x14ac:dyDescent="0.25">
      <c r="A24" s="3" t="str">
        <f t="shared" si="0"/>
        <v> BBS 47 </v>
      </c>
      <c r="B24" s="2" t="str">
        <f t="shared" si="1"/>
        <v>I</v>
      </c>
      <c r="C24" s="3">
        <f t="shared" si="2"/>
        <v>44343.637999999999</v>
      </c>
      <c r="D24" s="5" t="str">
        <f t="shared" si="3"/>
        <v>vis</v>
      </c>
      <c r="E24" s="29">
        <f>VLOOKUP(C24,Active!C$21:E$973,3,FALSE)</f>
        <v>-684.99965587001043</v>
      </c>
      <c r="F24" s="2" t="s">
        <v>109</v>
      </c>
      <c r="G24" s="5" t="str">
        <f t="shared" si="4"/>
        <v>44343.638</v>
      </c>
      <c r="H24" s="3">
        <f t="shared" si="5"/>
        <v>-685</v>
      </c>
      <c r="I24" s="30" t="s">
        <v>263</v>
      </c>
      <c r="J24" s="31" t="s">
        <v>264</v>
      </c>
      <c r="K24" s="30">
        <v>-685</v>
      </c>
      <c r="L24" s="30" t="s">
        <v>194</v>
      </c>
      <c r="M24" s="31" t="s">
        <v>126</v>
      </c>
      <c r="N24" s="31"/>
      <c r="O24" s="32" t="s">
        <v>224</v>
      </c>
      <c r="P24" s="32" t="s">
        <v>265</v>
      </c>
    </row>
    <row r="25" spans="1:16" ht="12.75" customHeight="1" thickBot="1" x14ac:dyDescent="0.25">
      <c r="A25" s="3" t="str">
        <f t="shared" si="0"/>
        <v> BBS 48 </v>
      </c>
      <c r="B25" s="2" t="str">
        <f t="shared" si="1"/>
        <v>I</v>
      </c>
      <c r="C25" s="3">
        <f t="shared" si="2"/>
        <v>44383.517</v>
      </c>
      <c r="D25" s="5" t="str">
        <f t="shared" si="3"/>
        <v>vis</v>
      </c>
      <c r="E25" s="29">
        <f>VLOOKUP(C25,Active!C$21:E$973,3,FALSE)</f>
        <v>-667.0015446359148</v>
      </c>
      <c r="F25" s="2" t="s">
        <v>109</v>
      </c>
      <c r="G25" s="5" t="str">
        <f t="shared" si="4"/>
        <v>44383.517</v>
      </c>
      <c r="H25" s="3">
        <f t="shared" si="5"/>
        <v>-667</v>
      </c>
      <c r="I25" s="30" t="s">
        <v>266</v>
      </c>
      <c r="J25" s="31" t="s">
        <v>267</v>
      </c>
      <c r="K25" s="30">
        <v>-667</v>
      </c>
      <c r="L25" s="30" t="s">
        <v>110</v>
      </c>
      <c r="M25" s="31" t="s">
        <v>126</v>
      </c>
      <c r="N25" s="31"/>
      <c r="O25" s="32" t="s">
        <v>224</v>
      </c>
      <c r="P25" s="32" t="s">
        <v>268</v>
      </c>
    </row>
    <row r="26" spans="1:16" ht="12.75" customHeight="1" thickBot="1" x14ac:dyDescent="0.25">
      <c r="A26" s="3" t="str">
        <f t="shared" si="0"/>
        <v> BBS 48 </v>
      </c>
      <c r="B26" s="2" t="str">
        <f t="shared" si="1"/>
        <v>I</v>
      </c>
      <c r="C26" s="3">
        <f t="shared" si="2"/>
        <v>44403.461000000003</v>
      </c>
      <c r="D26" s="5" t="str">
        <f t="shared" si="3"/>
        <v>vis</v>
      </c>
      <c r="E26" s="29">
        <f>VLOOKUP(C26,Active!C$21:E$973,3,FALSE)</f>
        <v>-658.00045808778543</v>
      </c>
      <c r="F26" s="2" t="s">
        <v>109</v>
      </c>
      <c r="G26" s="5" t="str">
        <f t="shared" si="4"/>
        <v>44403.461</v>
      </c>
      <c r="H26" s="3">
        <f t="shared" si="5"/>
        <v>-658</v>
      </c>
      <c r="I26" s="30" t="s">
        <v>269</v>
      </c>
      <c r="J26" s="31" t="s">
        <v>270</v>
      </c>
      <c r="K26" s="30">
        <v>-658</v>
      </c>
      <c r="L26" s="30" t="s">
        <v>234</v>
      </c>
      <c r="M26" s="31" t="s">
        <v>126</v>
      </c>
      <c r="N26" s="31"/>
      <c r="O26" s="32" t="s">
        <v>224</v>
      </c>
      <c r="P26" s="32" t="s">
        <v>268</v>
      </c>
    </row>
    <row r="27" spans="1:16" ht="12.75" customHeight="1" thickBot="1" x14ac:dyDescent="0.25">
      <c r="A27" s="3" t="str">
        <f t="shared" si="0"/>
        <v> BBS 50 </v>
      </c>
      <c r="B27" s="2" t="str">
        <f t="shared" si="1"/>
        <v>I</v>
      </c>
      <c r="C27" s="3">
        <f t="shared" si="2"/>
        <v>44485.447</v>
      </c>
      <c r="D27" s="5" t="str">
        <f t="shared" si="3"/>
        <v>vis</v>
      </c>
      <c r="E27" s="29">
        <f>VLOOKUP(C27,Active!C$21:E$973,3,FALSE)</f>
        <v>-620.99869907581206</v>
      </c>
      <c r="F27" s="2" t="s">
        <v>109</v>
      </c>
      <c r="G27" s="5" t="str">
        <f t="shared" si="4"/>
        <v>44485.447</v>
      </c>
      <c r="H27" s="3">
        <f t="shared" si="5"/>
        <v>-621</v>
      </c>
      <c r="I27" s="30" t="s">
        <v>271</v>
      </c>
      <c r="J27" s="31" t="s">
        <v>272</v>
      </c>
      <c r="K27" s="30">
        <v>-621</v>
      </c>
      <c r="L27" s="30" t="s">
        <v>219</v>
      </c>
      <c r="M27" s="31" t="s">
        <v>126</v>
      </c>
      <c r="N27" s="31"/>
      <c r="O27" s="32" t="s">
        <v>215</v>
      </c>
      <c r="P27" s="32" t="s">
        <v>273</v>
      </c>
    </row>
    <row r="28" spans="1:16" ht="12.75" customHeight="1" thickBot="1" x14ac:dyDescent="0.25">
      <c r="A28" s="3" t="str">
        <f t="shared" si="0"/>
        <v> BBS 56 </v>
      </c>
      <c r="B28" s="2" t="str">
        <f t="shared" si="1"/>
        <v>I</v>
      </c>
      <c r="C28" s="3">
        <f t="shared" si="2"/>
        <v>44844.396000000001</v>
      </c>
      <c r="D28" s="5" t="str">
        <f t="shared" si="3"/>
        <v>vis</v>
      </c>
      <c r="E28" s="29">
        <f>VLOOKUP(C28,Active!C$21:E$973,3,FALSE)</f>
        <v>-458.99854788427592</v>
      </c>
      <c r="F28" s="2" t="s">
        <v>109</v>
      </c>
      <c r="G28" s="5" t="str">
        <f t="shared" si="4"/>
        <v>44844.396</v>
      </c>
      <c r="H28" s="3">
        <f t="shared" si="5"/>
        <v>-459</v>
      </c>
      <c r="I28" s="30" t="s">
        <v>274</v>
      </c>
      <c r="J28" s="31" t="s">
        <v>275</v>
      </c>
      <c r="K28" s="30">
        <v>-459</v>
      </c>
      <c r="L28" s="30" t="s">
        <v>219</v>
      </c>
      <c r="M28" s="31" t="s">
        <v>126</v>
      </c>
      <c r="N28" s="31"/>
      <c r="O28" s="32" t="s">
        <v>215</v>
      </c>
      <c r="P28" s="32" t="s">
        <v>276</v>
      </c>
    </row>
    <row r="29" spans="1:16" ht="12.75" customHeight="1" thickBot="1" x14ac:dyDescent="0.25">
      <c r="A29" s="3" t="str">
        <f t="shared" si="0"/>
        <v> BBS 56 </v>
      </c>
      <c r="B29" s="2" t="str">
        <f t="shared" si="1"/>
        <v>I</v>
      </c>
      <c r="C29" s="3">
        <f t="shared" si="2"/>
        <v>44844.396999999997</v>
      </c>
      <c r="D29" s="5" t="str">
        <f t="shared" si="3"/>
        <v>vis</v>
      </c>
      <c r="E29" s="29">
        <f>VLOOKUP(C29,Active!C$21:E$973,3,FALSE)</f>
        <v>-458.99809656625956</v>
      </c>
      <c r="F29" s="2" t="s">
        <v>109</v>
      </c>
      <c r="G29" s="5" t="str">
        <f t="shared" si="4"/>
        <v>44844.397</v>
      </c>
      <c r="H29" s="3">
        <f t="shared" si="5"/>
        <v>-459</v>
      </c>
      <c r="I29" s="30" t="s">
        <v>277</v>
      </c>
      <c r="J29" s="31" t="s">
        <v>278</v>
      </c>
      <c r="K29" s="30">
        <v>-459</v>
      </c>
      <c r="L29" s="30" t="s">
        <v>249</v>
      </c>
      <c r="M29" s="31" t="s">
        <v>126</v>
      </c>
      <c r="N29" s="31"/>
      <c r="O29" s="32" t="s">
        <v>224</v>
      </c>
      <c r="P29" s="32" t="s">
        <v>276</v>
      </c>
    </row>
    <row r="30" spans="1:16" ht="12.75" customHeight="1" thickBot="1" x14ac:dyDescent="0.25">
      <c r="A30" s="3" t="str">
        <f t="shared" si="0"/>
        <v> BBS 57 </v>
      </c>
      <c r="B30" s="2" t="str">
        <f t="shared" si="1"/>
        <v>I</v>
      </c>
      <c r="C30" s="3">
        <f t="shared" si="2"/>
        <v>44915.300999999999</v>
      </c>
      <c r="D30" s="5" t="str">
        <f t="shared" si="3"/>
        <v>vis</v>
      </c>
      <c r="E30" s="29">
        <f>VLOOKUP(C30,Active!C$21:E$973,3,FALSE)</f>
        <v>-426.99784382816858</v>
      </c>
      <c r="F30" s="2" t="s">
        <v>109</v>
      </c>
      <c r="G30" s="5" t="str">
        <f t="shared" si="4"/>
        <v>44915.301</v>
      </c>
      <c r="H30" s="3">
        <f t="shared" si="5"/>
        <v>-427</v>
      </c>
      <c r="I30" s="30" t="s">
        <v>279</v>
      </c>
      <c r="J30" s="31" t="s">
        <v>280</v>
      </c>
      <c r="K30" s="30">
        <v>-427</v>
      </c>
      <c r="L30" s="30" t="s">
        <v>206</v>
      </c>
      <c r="M30" s="31" t="s">
        <v>126</v>
      </c>
      <c r="N30" s="31"/>
      <c r="O30" s="32" t="s">
        <v>215</v>
      </c>
      <c r="P30" s="32" t="s">
        <v>281</v>
      </c>
    </row>
    <row r="31" spans="1:16" ht="12.75" customHeight="1" thickBot="1" x14ac:dyDescent="0.25">
      <c r="A31" s="3" t="str">
        <f t="shared" si="0"/>
        <v> BBS 61 </v>
      </c>
      <c r="B31" s="2" t="str">
        <f t="shared" si="1"/>
        <v>I</v>
      </c>
      <c r="C31" s="3">
        <f t="shared" si="2"/>
        <v>45163.46</v>
      </c>
      <c r="D31" s="5" t="str">
        <f t="shared" si="3"/>
        <v>vis</v>
      </c>
      <c r="E31" s="29">
        <f>VLOOKUP(C31,Active!C$21:E$973,3,FALSE)</f>
        <v>-314.99921583494302</v>
      </c>
      <c r="F31" s="2" t="s">
        <v>109</v>
      </c>
      <c r="G31" s="5" t="str">
        <f t="shared" si="4"/>
        <v>45163.460</v>
      </c>
      <c r="H31" s="3">
        <f t="shared" si="5"/>
        <v>-315</v>
      </c>
      <c r="I31" s="30" t="s">
        <v>282</v>
      </c>
      <c r="J31" s="31" t="s">
        <v>283</v>
      </c>
      <c r="K31" s="30">
        <v>-315</v>
      </c>
      <c r="L31" s="30" t="s">
        <v>237</v>
      </c>
      <c r="M31" s="31" t="s">
        <v>126</v>
      </c>
      <c r="N31" s="31"/>
      <c r="O31" s="32" t="s">
        <v>215</v>
      </c>
      <c r="P31" s="32" t="s">
        <v>284</v>
      </c>
    </row>
    <row r="32" spans="1:16" ht="12.75" customHeight="1" thickBot="1" x14ac:dyDescent="0.25">
      <c r="A32" s="3" t="str">
        <f t="shared" si="0"/>
        <v> BBS 62 </v>
      </c>
      <c r="B32" s="2" t="str">
        <f t="shared" si="1"/>
        <v>I</v>
      </c>
      <c r="C32" s="3">
        <f t="shared" si="2"/>
        <v>45225.497000000003</v>
      </c>
      <c r="D32" s="5" t="str">
        <f t="shared" si="3"/>
        <v>vis</v>
      </c>
      <c r="E32" s="29">
        <f>VLOOKUP(C32,Active!C$21:E$973,3,FALSE)</f>
        <v>-287.00079996118393</v>
      </c>
      <c r="F32" s="2" t="s">
        <v>109</v>
      </c>
      <c r="G32" s="5" t="str">
        <f t="shared" si="4"/>
        <v>45225.497</v>
      </c>
      <c r="H32" s="3">
        <f t="shared" si="5"/>
        <v>-287</v>
      </c>
      <c r="I32" s="30" t="s">
        <v>285</v>
      </c>
      <c r="J32" s="31" t="s">
        <v>286</v>
      </c>
      <c r="K32" s="30">
        <v>-287</v>
      </c>
      <c r="L32" s="30" t="s">
        <v>287</v>
      </c>
      <c r="M32" s="31" t="s">
        <v>126</v>
      </c>
      <c r="N32" s="31"/>
      <c r="O32" s="32" t="s">
        <v>224</v>
      </c>
      <c r="P32" s="32" t="s">
        <v>288</v>
      </c>
    </row>
    <row r="33" spans="1:16" ht="12.75" customHeight="1" thickBot="1" x14ac:dyDescent="0.25">
      <c r="A33" s="3" t="str">
        <f t="shared" si="0"/>
        <v> BBS 62 </v>
      </c>
      <c r="B33" s="2" t="str">
        <f t="shared" si="1"/>
        <v>I</v>
      </c>
      <c r="C33" s="3">
        <f t="shared" si="2"/>
        <v>45225.499000000003</v>
      </c>
      <c r="D33" s="5" t="str">
        <f t="shared" si="3"/>
        <v>vis</v>
      </c>
      <c r="E33" s="29">
        <f>VLOOKUP(C33,Active!C$21:E$973,3,FALSE)</f>
        <v>-286.99989732514803</v>
      </c>
      <c r="F33" s="2" t="s">
        <v>109</v>
      </c>
      <c r="G33" s="5" t="str">
        <f t="shared" si="4"/>
        <v>45225.499</v>
      </c>
      <c r="H33" s="3">
        <f t="shared" si="5"/>
        <v>-287</v>
      </c>
      <c r="I33" s="30" t="s">
        <v>289</v>
      </c>
      <c r="J33" s="31" t="s">
        <v>290</v>
      </c>
      <c r="K33" s="30">
        <v>-287</v>
      </c>
      <c r="L33" s="30" t="s">
        <v>291</v>
      </c>
      <c r="M33" s="31" t="s">
        <v>126</v>
      </c>
      <c r="N33" s="31"/>
      <c r="O33" s="32" t="s">
        <v>292</v>
      </c>
      <c r="P33" s="32" t="s">
        <v>288</v>
      </c>
    </row>
    <row r="34" spans="1:16" ht="12.75" customHeight="1" thickBot="1" x14ac:dyDescent="0.25">
      <c r="A34" s="3" t="str">
        <f t="shared" si="0"/>
        <v> BBS 63 </v>
      </c>
      <c r="B34" s="2" t="str">
        <f t="shared" si="1"/>
        <v>I</v>
      </c>
      <c r="C34" s="3">
        <f t="shared" si="2"/>
        <v>45274.241999999998</v>
      </c>
      <c r="D34" s="5" t="str">
        <f t="shared" si="3"/>
        <v>vis</v>
      </c>
      <c r="E34" s="29">
        <f>VLOOKUP(C34,Active!C$21:E$973,3,FALSE)</f>
        <v>-265.00130318077595</v>
      </c>
      <c r="F34" s="2" t="s">
        <v>109</v>
      </c>
      <c r="G34" s="5" t="str">
        <f t="shared" si="4"/>
        <v>45274.242</v>
      </c>
      <c r="H34" s="3">
        <f t="shared" si="5"/>
        <v>-265</v>
      </c>
      <c r="I34" s="30" t="s">
        <v>293</v>
      </c>
      <c r="J34" s="31" t="s">
        <v>294</v>
      </c>
      <c r="K34" s="30">
        <v>-265</v>
      </c>
      <c r="L34" s="30" t="s">
        <v>110</v>
      </c>
      <c r="M34" s="31" t="s">
        <v>126</v>
      </c>
      <c r="N34" s="31"/>
      <c r="O34" s="32" t="s">
        <v>224</v>
      </c>
      <c r="P34" s="32" t="s">
        <v>295</v>
      </c>
    </row>
    <row r="35" spans="1:16" ht="12.75" customHeight="1" thickBot="1" x14ac:dyDescent="0.25">
      <c r="A35" s="3" t="str">
        <f t="shared" si="0"/>
        <v> BBS 67 </v>
      </c>
      <c r="B35" s="2" t="str">
        <f t="shared" si="1"/>
        <v>I</v>
      </c>
      <c r="C35" s="3">
        <f t="shared" si="2"/>
        <v>45533.49</v>
      </c>
      <c r="D35" s="5" t="str">
        <f t="shared" si="3"/>
        <v>vis</v>
      </c>
      <c r="E35" s="29">
        <f>VLOOKUP(C35,Active!C$21:E$973,3,FALSE)</f>
        <v>-147.99800968754082</v>
      </c>
      <c r="F35" s="2" t="s">
        <v>109</v>
      </c>
      <c r="G35" s="5" t="str">
        <f t="shared" si="4"/>
        <v>45533.490</v>
      </c>
      <c r="H35" s="3">
        <f t="shared" si="5"/>
        <v>-148</v>
      </c>
      <c r="I35" s="30" t="s">
        <v>296</v>
      </c>
      <c r="J35" s="31" t="s">
        <v>297</v>
      </c>
      <c r="K35" s="30">
        <v>-148</v>
      </c>
      <c r="L35" s="30" t="s">
        <v>249</v>
      </c>
      <c r="M35" s="31" t="s">
        <v>126</v>
      </c>
      <c r="N35" s="31"/>
      <c r="O35" s="32" t="s">
        <v>215</v>
      </c>
      <c r="P35" s="32" t="s">
        <v>298</v>
      </c>
    </row>
    <row r="36" spans="1:16" ht="12.75" customHeight="1" thickBot="1" x14ac:dyDescent="0.25">
      <c r="A36" s="3" t="str">
        <f t="shared" si="0"/>
        <v> BBS 69 </v>
      </c>
      <c r="B36" s="2" t="str">
        <f t="shared" si="1"/>
        <v>I</v>
      </c>
      <c r="C36" s="3">
        <f t="shared" si="2"/>
        <v>45604.387999999999</v>
      </c>
      <c r="D36" s="5" t="str">
        <f t="shared" si="3"/>
        <v>vis</v>
      </c>
      <c r="E36" s="29">
        <f>VLOOKUP(C36,Active!C$21:E$973,3,FALSE)</f>
        <v>-116.00046485755749</v>
      </c>
      <c r="F36" s="2" t="s">
        <v>109</v>
      </c>
      <c r="G36" s="5" t="str">
        <f t="shared" si="4"/>
        <v>45604.388</v>
      </c>
      <c r="H36" s="3">
        <f t="shared" si="5"/>
        <v>-116</v>
      </c>
      <c r="I36" s="30" t="s">
        <v>299</v>
      </c>
      <c r="J36" s="31" t="s">
        <v>300</v>
      </c>
      <c r="K36" s="30">
        <v>-116</v>
      </c>
      <c r="L36" s="30" t="s">
        <v>234</v>
      </c>
      <c r="M36" s="31" t="s">
        <v>126</v>
      </c>
      <c r="N36" s="31"/>
      <c r="O36" s="32" t="s">
        <v>215</v>
      </c>
      <c r="P36" s="32" t="s">
        <v>301</v>
      </c>
    </row>
    <row r="37" spans="1:16" ht="12.75" customHeight="1" thickBot="1" x14ac:dyDescent="0.25">
      <c r="A37" s="3" t="str">
        <f t="shared" si="0"/>
        <v> BBS 69 </v>
      </c>
      <c r="B37" s="2" t="str">
        <f t="shared" si="1"/>
        <v>I</v>
      </c>
      <c r="C37" s="3">
        <f t="shared" si="2"/>
        <v>45635.406999999999</v>
      </c>
      <c r="D37" s="5" t="str">
        <f t="shared" si="3"/>
        <v>vis</v>
      </c>
      <c r="E37" s="29">
        <f>VLOOKUP(C37,Active!C$21:E$973,3,FALSE)</f>
        <v>-102.00103126166979</v>
      </c>
      <c r="F37" s="2" t="s">
        <v>109</v>
      </c>
      <c r="G37" s="5" t="str">
        <f t="shared" si="4"/>
        <v>45635.407</v>
      </c>
      <c r="H37" s="3">
        <f t="shared" si="5"/>
        <v>-102</v>
      </c>
      <c r="I37" s="30" t="s">
        <v>302</v>
      </c>
      <c r="J37" s="31" t="s">
        <v>303</v>
      </c>
      <c r="K37" s="30">
        <v>-102</v>
      </c>
      <c r="L37" s="30" t="s">
        <v>287</v>
      </c>
      <c r="M37" s="31" t="s">
        <v>126</v>
      </c>
      <c r="N37" s="31"/>
      <c r="O37" s="32" t="s">
        <v>224</v>
      </c>
      <c r="P37" s="32" t="s">
        <v>301</v>
      </c>
    </row>
    <row r="38" spans="1:16" ht="12.75" customHeight="1" thickBot="1" x14ac:dyDescent="0.25">
      <c r="A38" s="3" t="str">
        <f t="shared" si="0"/>
        <v> BBS 69 </v>
      </c>
      <c r="B38" s="2" t="str">
        <f t="shared" si="1"/>
        <v>I</v>
      </c>
      <c r="C38" s="3">
        <f t="shared" si="2"/>
        <v>45635.409</v>
      </c>
      <c r="D38" s="5" t="str">
        <f t="shared" si="3"/>
        <v>vis</v>
      </c>
      <c r="E38" s="29">
        <f>VLOOKUP(C38,Active!C$21:E$973,3,FALSE)</f>
        <v>-102.00012862563391</v>
      </c>
      <c r="F38" s="2" t="s">
        <v>109</v>
      </c>
      <c r="G38" s="5" t="str">
        <f t="shared" si="4"/>
        <v>45635.409</v>
      </c>
      <c r="H38" s="3">
        <f t="shared" si="5"/>
        <v>-102</v>
      </c>
      <c r="I38" s="30" t="s">
        <v>304</v>
      </c>
      <c r="J38" s="31" t="s">
        <v>305</v>
      </c>
      <c r="K38" s="30">
        <v>-102</v>
      </c>
      <c r="L38" s="30" t="s">
        <v>306</v>
      </c>
      <c r="M38" s="31" t="s">
        <v>126</v>
      </c>
      <c r="N38" s="31"/>
      <c r="O38" s="32" t="s">
        <v>292</v>
      </c>
      <c r="P38" s="32" t="s">
        <v>301</v>
      </c>
    </row>
    <row r="39" spans="1:16" ht="12.75" customHeight="1" thickBot="1" x14ac:dyDescent="0.25">
      <c r="A39" s="3" t="str">
        <f t="shared" si="0"/>
        <v> BBS 69 </v>
      </c>
      <c r="B39" s="2" t="str">
        <f t="shared" si="1"/>
        <v>I</v>
      </c>
      <c r="C39" s="3">
        <f t="shared" si="2"/>
        <v>45644.275000000001</v>
      </c>
      <c r="D39" s="5" t="str">
        <f t="shared" si="3"/>
        <v>vis</v>
      </c>
      <c r="E39" s="29">
        <f>VLOOKUP(C39,Active!C$21:E$973,3,FALSE)</f>
        <v>-97.998743079318274</v>
      </c>
      <c r="F39" s="2" t="s">
        <v>109</v>
      </c>
      <c r="G39" s="5" t="str">
        <f t="shared" si="4"/>
        <v>45644.275</v>
      </c>
      <c r="H39" s="3">
        <f t="shared" si="5"/>
        <v>-98</v>
      </c>
      <c r="I39" s="30" t="s">
        <v>307</v>
      </c>
      <c r="J39" s="31" t="s">
        <v>308</v>
      </c>
      <c r="K39" s="30">
        <v>-98</v>
      </c>
      <c r="L39" s="30" t="s">
        <v>219</v>
      </c>
      <c r="M39" s="31" t="s">
        <v>126</v>
      </c>
      <c r="N39" s="31"/>
      <c r="O39" s="32" t="s">
        <v>215</v>
      </c>
      <c r="P39" s="32" t="s">
        <v>301</v>
      </c>
    </row>
    <row r="40" spans="1:16" ht="12.75" customHeight="1" thickBot="1" x14ac:dyDescent="0.25">
      <c r="A40" s="3" t="str">
        <f t="shared" si="0"/>
        <v> BRNO 27 </v>
      </c>
      <c r="B40" s="2" t="str">
        <f t="shared" si="1"/>
        <v>I</v>
      </c>
      <c r="C40" s="3">
        <f t="shared" si="2"/>
        <v>46293.463000000003</v>
      </c>
      <c r="D40" s="5" t="str">
        <f t="shared" si="3"/>
        <v>vis</v>
      </c>
      <c r="E40" s="29">
        <f>VLOOKUP(C40,Active!C$21:E$973,3,FALSE)</f>
        <v>194.99149829684148</v>
      </c>
      <c r="F40" s="2" t="s">
        <v>109</v>
      </c>
      <c r="G40" s="5" t="str">
        <f t="shared" si="4"/>
        <v>46293.463</v>
      </c>
      <c r="H40" s="3">
        <f t="shared" si="5"/>
        <v>195</v>
      </c>
      <c r="I40" s="30" t="s">
        <v>309</v>
      </c>
      <c r="J40" s="31" t="s">
        <v>310</v>
      </c>
      <c r="K40" s="30">
        <v>195</v>
      </c>
      <c r="L40" s="30" t="s">
        <v>311</v>
      </c>
      <c r="M40" s="31" t="s">
        <v>126</v>
      </c>
      <c r="N40" s="31"/>
      <c r="O40" s="32" t="s">
        <v>312</v>
      </c>
      <c r="P40" s="32" t="s">
        <v>313</v>
      </c>
    </row>
    <row r="41" spans="1:16" ht="12.75" customHeight="1" thickBot="1" x14ac:dyDescent="0.25">
      <c r="A41" s="3" t="str">
        <f t="shared" si="0"/>
        <v> BRNO 27 </v>
      </c>
      <c r="B41" s="2" t="str">
        <f t="shared" si="1"/>
        <v>I</v>
      </c>
      <c r="C41" s="3">
        <f t="shared" si="2"/>
        <v>46293.47</v>
      </c>
      <c r="D41" s="5" t="str">
        <f t="shared" si="3"/>
        <v>vis</v>
      </c>
      <c r="E41" s="29">
        <f>VLOOKUP(C41,Active!C$21:E$973,3,FALSE)</f>
        <v>194.99465752296547</v>
      </c>
      <c r="F41" s="2" t="s">
        <v>109</v>
      </c>
      <c r="G41" s="5" t="str">
        <f t="shared" si="4"/>
        <v>46293.470</v>
      </c>
      <c r="H41" s="3">
        <f t="shared" si="5"/>
        <v>195</v>
      </c>
      <c r="I41" s="30" t="s">
        <v>314</v>
      </c>
      <c r="J41" s="31" t="s">
        <v>315</v>
      </c>
      <c r="K41" s="30">
        <v>195</v>
      </c>
      <c r="L41" s="30" t="s">
        <v>316</v>
      </c>
      <c r="M41" s="31" t="s">
        <v>126</v>
      </c>
      <c r="N41" s="31"/>
      <c r="O41" s="32" t="s">
        <v>317</v>
      </c>
      <c r="P41" s="32" t="s">
        <v>313</v>
      </c>
    </row>
    <row r="42" spans="1:16" ht="12.75" customHeight="1" thickBot="1" x14ac:dyDescent="0.25">
      <c r="A42" s="3" t="str">
        <f t="shared" si="0"/>
        <v> BRNO 27 </v>
      </c>
      <c r="B42" s="2" t="str">
        <f t="shared" si="1"/>
        <v>I</v>
      </c>
      <c r="C42" s="3">
        <f t="shared" si="2"/>
        <v>46293.47</v>
      </c>
      <c r="D42" s="5" t="str">
        <f t="shared" si="3"/>
        <v>vis</v>
      </c>
      <c r="E42" s="29">
        <f>VLOOKUP(C42,Active!C$21:E$973,3,FALSE)</f>
        <v>194.99465752296547</v>
      </c>
      <c r="F42" s="2" t="s">
        <v>109</v>
      </c>
      <c r="G42" s="5" t="str">
        <f t="shared" si="4"/>
        <v>46293.470</v>
      </c>
      <c r="H42" s="3">
        <f t="shared" si="5"/>
        <v>195</v>
      </c>
      <c r="I42" s="30" t="s">
        <v>314</v>
      </c>
      <c r="J42" s="31" t="s">
        <v>315</v>
      </c>
      <c r="K42" s="30">
        <v>195</v>
      </c>
      <c r="L42" s="30" t="s">
        <v>316</v>
      </c>
      <c r="M42" s="31" t="s">
        <v>126</v>
      </c>
      <c r="N42" s="31"/>
      <c r="O42" s="32" t="s">
        <v>318</v>
      </c>
      <c r="P42" s="32" t="s">
        <v>313</v>
      </c>
    </row>
    <row r="43" spans="1:16" ht="12.75" customHeight="1" thickBot="1" x14ac:dyDescent="0.25">
      <c r="A43" s="3" t="str">
        <f t="shared" ref="A43:A74" si="6">P43</f>
        <v> BRNO 27 </v>
      </c>
      <c r="B43" s="2" t="str">
        <f t="shared" ref="B43:B74" si="7">IF(H43=INT(H43),"I","II")</f>
        <v>I</v>
      </c>
      <c r="C43" s="3">
        <f t="shared" ref="C43:C74" si="8">1*G43</f>
        <v>46293.476000000002</v>
      </c>
      <c r="D43" s="5" t="str">
        <f t="shared" ref="D43:D74" si="9">VLOOKUP(F43,I$1:J$5,2,FALSE)</f>
        <v>vis</v>
      </c>
      <c r="E43" s="29">
        <f>VLOOKUP(C43,Active!C$21:E$973,3,FALSE)</f>
        <v>194.99736543107318</v>
      </c>
      <c r="F43" s="2" t="s">
        <v>109</v>
      </c>
      <c r="G43" s="5" t="str">
        <f t="shared" ref="G43:G74" si="10">MID(I43,3,LEN(I43)-3)</f>
        <v>46293.476</v>
      </c>
      <c r="H43" s="3">
        <f t="shared" ref="H43:H74" si="11">1*K43</f>
        <v>195</v>
      </c>
      <c r="I43" s="30" t="s">
        <v>319</v>
      </c>
      <c r="J43" s="31" t="s">
        <v>320</v>
      </c>
      <c r="K43" s="30">
        <v>195</v>
      </c>
      <c r="L43" s="30" t="s">
        <v>321</v>
      </c>
      <c r="M43" s="31" t="s">
        <v>126</v>
      </c>
      <c r="N43" s="31"/>
      <c r="O43" s="32" t="s">
        <v>322</v>
      </c>
      <c r="P43" s="32" t="s">
        <v>313</v>
      </c>
    </row>
    <row r="44" spans="1:16" ht="12.75" customHeight="1" thickBot="1" x14ac:dyDescent="0.25">
      <c r="A44" s="3" t="str">
        <f t="shared" si="6"/>
        <v> BRNO 27 </v>
      </c>
      <c r="B44" s="2" t="str">
        <f t="shared" si="7"/>
        <v>I</v>
      </c>
      <c r="C44" s="3">
        <f t="shared" si="8"/>
        <v>46293.476000000002</v>
      </c>
      <c r="D44" s="5" t="str">
        <f t="shared" si="9"/>
        <v>vis</v>
      </c>
      <c r="E44" s="29">
        <f>VLOOKUP(C44,Active!C$21:E$973,3,FALSE)</f>
        <v>194.99736543107318</v>
      </c>
      <c r="F44" s="2" t="s">
        <v>109</v>
      </c>
      <c r="G44" s="5" t="str">
        <f t="shared" si="10"/>
        <v>46293.476</v>
      </c>
      <c r="H44" s="3">
        <f t="shared" si="11"/>
        <v>195</v>
      </c>
      <c r="I44" s="30" t="s">
        <v>319</v>
      </c>
      <c r="J44" s="31" t="s">
        <v>320</v>
      </c>
      <c r="K44" s="30">
        <v>195</v>
      </c>
      <c r="L44" s="30" t="s">
        <v>321</v>
      </c>
      <c r="M44" s="31" t="s">
        <v>126</v>
      </c>
      <c r="N44" s="31"/>
      <c r="O44" s="32" t="s">
        <v>323</v>
      </c>
      <c r="P44" s="32" t="s">
        <v>313</v>
      </c>
    </row>
    <row r="45" spans="1:16" ht="12.75" customHeight="1" thickBot="1" x14ac:dyDescent="0.25">
      <c r="A45" s="3" t="str">
        <f t="shared" si="6"/>
        <v> BRNO 27 </v>
      </c>
      <c r="B45" s="2" t="str">
        <f t="shared" si="7"/>
        <v>I</v>
      </c>
      <c r="C45" s="3">
        <f t="shared" si="8"/>
        <v>46293.487999999998</v>
      </c>
      <c r="D45" s="5" t="str">
        <f t="shared" si="9"/>
        <v>vis</v>
      </c>
      <c r="E45" s="29">
        <f>VLOOKUP(C45,Active!C$21:E$973,3,FALSE)</f>
        <v>195.00278124728527</v>
      </c>
      <c r="F45" s="2" t="str">
        <f>LEFT(M45,1)</f>
        <v>V</v>
      </c>
      <c r="G45" s="5" t="str">
        <f t="shared" si="10"/>
        <v>46293.488</v>
      </c>
      <c r="H45" s="3">
        <f t="shared" si="11"/>
        <v>195</v>
      </c>
      <c r="I45" s="30" t="s">
        <v>324</v>
      </c>
      <c r="J45" s="31" t="s">
        <v>325</v>
      </c>
      <c r="K45" s="30">
        <v>195</v>
      </c>
      <c r="L45" s="30" t="s">
        <v>197</v>
      </c>
      <c r="M45" s="31" t="s">
        <v>126</v>
      </c>
      <c r="N45" s="31"/>
      <c r="O45" s="32" t="s">
        <v>326</v>
      </c>
      <c r="P45" s="32" t="s">
        <v>313</v>
      </c>
    </row>
    <row r="46" spans="1:16" ht="12.75" customHeight="1" thickBot="1" x14ac:dyDescent="0.25">
      <c r="A46" s="3" t="str">
        <f t="shared" si="6"/>
        <v> BBS 79 </v>
      </c>
      <c r="B46" s="2" t="str">
        <f t="shared" si="7"/>
        <v>I</v>
      </c>
      <c r="C46" s="3">
        <f t="shared" si="8"/>
        <v>46373.241999999998</v>
      </c>
      <c r="D46" s="5" t="str">
        <f t="shared" si="9"/>
        <v>vis</v>
      </c>
      <c r="E46" s="29">
        <f>VLOOKUP(C46,Active!C$21:E$973,3,FALSE)</f>
        <v>230.99719844340476</v>
      </c>
      <c r="F46" s="2" t="str">
        <f>LEFT(M46,1)</f>
        <v>V</v>
      </c>
      <c r="G46" s="5" t="str">
        <f t="shared" si="10"/>
        <v>46373.242</v>
      </c>
      <c r="H46" s="3">
        <f t="shared" si="11"/>
        <v>231</v>
      </c>
      <c r="I46" s="30" t="s">
        <v>327</v>
      </c>
      <c r="J46" s="31" t="s">
        <v>328</v>
      </c>
      <c r="K46" s="30">
        <v>231</v>
      </c>
      <c r="L46" s="30" t="s">
        <v>321</v>
      </c>
      <c r="M46" s="31" t="s">
        <v>126</v>
      </c>
      <c r="N46" s="31"/>
      <c r="O46" s="32" t="s">
        <v>224</v>
      </c>
      <c r="P46" s="32" t="s">
        <v>329</v>
      </c>
    </row>
    <row r="47" spans="1:16" ht="12.75" customHeight="1" thickBot="1" x14ac:dyDescent="0.25">
      <c r="A47" s="3" t="str">
        <f t="shared" si="6"/>
        <v> BBS 88 </v>
      </c>
      <c r="B47" s="2" t="str">
        <f t="shared" si="7"/>
        <v>I</v>
      </c>
      <c r="C47" s="3">
        <f t="shared" si="8"/>
        <v>47330.43</v>
      </c>
      <c r="D47" s="5" t="str">
        <f t="shared" si="9"/>
        <v>vis</v>
      </c>
      <c r="E47" s="29">
        <f>VLOOKUP(C47,Active!C$21:E$973,3,FALSE)</f>
        <v>662.99338931933494</v>
      </c>
      <c r="F47" s="2" t="str">
        <f>LEFT(M47,1)</f>
        <v>V</v>
      </c>
      <c r="G47" s="5" t="str">
        <f t="shared" si="10"/>
        <v>47330.430</v>
      </c>
      <c r="H47" s="3">
        <f t="shared" si="11"/>
        <v>663</v>
      </c>
      <c r="I47" s="30" t="s">
        <v>330</v>
      </c>
      <c r="J47" s="31" t="s">
        <v>331</v>
      </c>
      <c r="K47" s="30">
        <v>663</v>
      </c>
      <c r="L47" s="30" t="s">
        <v>332</v>
      </c>
      <c r="M47" s="31" t="s">
        <v>126</v>
      </c>
      <c r="N47" s="31"/>
      <c r="O47" s="32" t="s">
        <v>224</v>
      </c>
      <c r="P47" s="32" t="s">
        <v>333</v>
      </c>
    </row>
    <row r="48" spans="1:16" ht="12.75" customHeight="1" thickBot="1" x14ac:dyDescent="0.25">
      <c r="A48" s="3" t="str">
        <f t="shared" si="6"/>
        <v> BRNO 30 </v>
      </c>
      <c r="B48" s="2" t="str">
        <f t="shared" si="7"/>
        <v>I</v>
      </c>
      <c r="C48" s="3">
        <f t="shared" si="8"/>
        <v>47392.466999999997</v>
      </c>
      <c r="D48" s="5" t="str">
        <f t="shared" si="9"/>
        <v>vis</v>
      </c>
      <c r="E48" s="29">
        <f>VLOOKUP(C48,Active!C$21:E$973,3,FALSE)</f>
        <v>690.99180519309073</v>
      </c>
      <c r="F48" s="2" t="str">
        <f>LEFT(M48,1)</f>
        <v>V</v>
      </c>
      <c r="G48" s="5" t="str">
        <f t="shared" si="10"/>
        <v>47392.467</v>
      </c>
      <c r="H48" s="3">
        <f t="shared" si="11"/>
        <v>691</v>
      </c>
      <c r="I48" s="30" t="s">
        <v>334</v>
      </c>
      <c r="J48" s="31" t="s">
        <v>335</v>
      </c>
      <c r="K48" s="30">
        <v>691</v>
      </c>
      <c r="L48" s="30" t="s">
        <v>336</v>
      </c>
      <c r="M48" s="31" t="s">
        <v>126</v>
      </c>
      <c r="N48" s="31"/>
      <c r="O48" s="32" t="s">
        <v>337</v>
      </c>
      <c r="P48" s="32" t="s">
        <v>338</v>
      </c>
    </row>
    <row r="49" spans="1:16" ht="12.75" customHeight="1" thickBot="1" x14ac:dyDescent="0.25">
      <c r="A49" s="3" t="str">
        <f t="shared" si="6"/>
        <v> BRNO 30 </v>
      </c>
      <c r="B49" s="2" t="str">
        <f t="shared" si="7"/>
        <v>I</v>
      </c>
      <c r="C49" s="3">
        <f t="shared" si="8"/>
        <v>47392.466999999997</v>
      </c>
      <c r="D49" s="5" t="str">
        <f t="shared" si="9"/>
        <v>vis</v>
      </c>
      <c r="E49" s="29">
        <f>VLOOKUP(C49,Active!C$21:E$973,3,FALSE)</f>
        <v>690.99180519309073</v>
      </c>
      <c r="F49" s="2" t="str">
        <f>LEFT(M49,1)</f>
        <v>V</v>
      </c>
      <c r="G49" s="5" t="str">
        <f t="shared" si="10"/>
        <v>47392.467</v>
      </c>
      <c r="H49" s="3">
        <f t="shared" si="11"/>
        <v>691</v>
      </c>
      <c r="I49" s="30" t="s">
        <v>334</v>
      </c>
      <c r="J49" s="31" t="s">
        <v>335</v>
      </c>
      <c r="K49" s="30">
        <v>691</v>
      </c>
      <c r="L49" s="30" t="s">
        <v>336</v>
      </c>
      <c r="M49" s="31" t="s">
        <v>126</v>
      </c>
      <c r="N49" s="31"/>
      <c r="O49" s="32" t="s">
        <v>339</v>
      </c>
      <c r="P49" s="32" t="s">
        <v>338</v>
      </c>
    </row>
    <row r="50" spans="1:16" ht="12.75" customHeight="1" thickBot="1" x14ac:dyDescent="0.25">
      <c r="A50" s="3" t="str">
        <f t="shared" si="6"/>
        <v> BRNO 30 </v>
      </c>
      <c r="B50" s="2" t="str">
        <f t="shared" si="7"/>
        <v>I</v>
      </c>
      <c r="C50" s="3">
        <f t="shared" si="8"/>
        <v>47392.470999999998</v>
      </c>
      <c r="D50" s="5" t="str">
        <f t="shared" si="9"/>
        <v>vis</v>
      </c>
      <c r="E50" s="29">
        <f>VLOOKUP(C50,Active!C$21:E$973,3,FALSE)</f>
        <v>690.99361046516253</v>
      </c>
      <c r="F50" s="2" t="s">
        <v>109</v>
      </c>
      <c r="G50" s="5" t="str">
        <f t="shared" si="10"/>
        <v>47392.471</v>
      </c>
      <c r="H50" s="3">
        <f t="shared" si="11"/>
        <v>691</v>
      </c>
      <c r="I50" s="30" t="s">
        <v>340</v>
      </c>
      <c r="J50" s="31" t="s">
        <v>341</v>
      </c>
      <c r="K50" s="30">
        <v>691</v>
      </c>
      <c r="L50" s="30" t="s">
        <v>342</v>
      </c>
      <c r="M50" s="31" t="s">
        <v>126</v>
      </c>
      <c r="N50" s="31"/>
      <c r="O50" s="32" t="s">
        <v>343</v>
      </c>
      <c r="P50" s="32" t="s">
        <v>338</v>
      </c>
    </row>
    <row r="51" spans="1:16" ht="12.75" customHeight="1" thickBot="1" x14ac:dyDescent="0.25">
      <c r="A51" s="3" t="str">
        <f t="shared" si="6"/>
        <v> BRNO 30 </v>
      </c>
      <c r="B51" s="2" t="str">
        <f t="shared" si="7"/>
        <v>I</v>
      </c>
      <c r="C51" s="3">
        <f t="shared" si="8"/>
        <v>47392.472000000002</v>
      </c>
      <c r="D51" s="5" t="str">
        <f t="shared" si="9"/>
        <v>vis</v>
      </c>
      <c r="E51" s="29">
        <f>VLOOKUP(C51,Active!C$21:E$973,3,FALSE)</f>
        <v>690.99406178318202</v>
      </c>
      <c r="F51" s="2" t="s">
        <v>109</v>
      </c>
      <c r="G51" s="5" t="str">
        <f t="shared" si="10"/>
        <v>47392.472</v>
      </c>
      <c r="H51" s="3">
        <f t="shared" si="11"/>
        <v>691</v>
      </c>
      <c r="I51" s="30" t="s">
        <v>344</v>
      </c>
      <c r="J51" s="31" t="s">
        <v>345</v>
      </c>
      <c r="K51" s="30">
        <v>691</v>
      </c>
      <c r="L51" s="30" t="s">
        <v>346</v>
      </c>
      <c r="M51" s="31" t="s">
        <v>126</v>
      </c>
      <c r="N51" s="31"/>
      <c r="O51" s="32" t="s">
        <v>323</v>
      </c>
      <c r="P51" s="32" t="s">
        <v>338</v>
      </c>
    </row>
    <row r="52" spans="1:16" ht="12.75" customHeight="1" thickBot="1" x14ac:dyDescent="0.25">
      <c r="A52" s="3" t="str">
        <f t="shared" si="6"/>
        <v> BRNO 30 </v>
      </c>
      <c r="B52" s="2" t="str">
        <f t="shared" si="7"/>
        <v>I</v>
      </c>
      <c r="C52" s="3">
        <f t="shared" si="8"/>
        <v>47392.474000000002</v>
      </c>
      <c r="D52" s="5" t="str">
        <f t="shared" si="9"/>
        <v>vis</v>
      </c>
      <c r="E52" s="29">
        <f>VLOOKUP(C52,Active!C$21:E$973,3,FALSE)</f>
        <v>690.99496441921792</v>
      </c>
      <c r="F52" s="2" t="s">
        <v>109</v>
      </c>
      <c r="G52" s="5" t="str">
        <f t="shared" si="10"/>
        <v>47392.474</v>
      </c>
      <c r="H52" s="3">
        <f t="shared" si="11"/>
        <v>691</v>
      </c>
      <c r="I52" s="30" t="s">
        <v>347</v>
      </c>
      <c r="J52" s="31" t="s">
        <v>348</v>
      </c>
      <c r="K52" s="30">
        <v>691</v>
      </c>
      <c r="L52" s="30" t="s">
        <v>349</v>
      </c>
      <c r="M52" s="31" t="s">
        <v>126</v>
      </c>
      <c r="N52" s="31"/>
      <c r="O52" s="32" t="s">
        <v>350</v>
      </c>
      <c r="P52" s="32" t="s">
        <v>338</v>
      </c>
    </row>
    <row r="53" spans="1:16" ht="12.75" customHeight="1" thickBot="1" x14ac:dyDescent="0.25">
      <c r="A53" s="3" t="str">
        <f t="shared" si="6"/>
        <v> BRNO 30 </v>
      </c>
      <c r="B53" s="2" t="str">
        <f t="shared" si="7"/>
        <v>I</v>
      </c>
      <c r="C53" s="3">
        <f t="shared" si="8"/>
        <v>47392.476000000002</v>
      </c>
      <c r="D53" s="5" t="str">
        <f t="shared" si="9"/>
        <v>vis</v>
      </c>
      <c r="E53" s="29">
        <f>VLOOKUP(C53,Active!C$21:E$973,3,FALSE)</f>
        <v>690.99586705525383</v>
      </c>
      <c r="F53" s="2" t="s">
        <v>109</v>
      </c>
      <c r="G53" s="5" t="str">
        <f t="shared" si="10"/>
        <v>47392.476</v>
      </c>
      <c r="H53" s="3">
        <f t="shared" si="11"/>
        <v>691</v>
      </c>
      <c r="I53" s="30" t="s">
        <v>351</v>
      </c>
      <c r="J53" s="31" t="s">
        <v>352</v>
      </c>
      <c r="K53" s="30">
        <v>691</v>
      </c>
      <c r="L53" s="30" t="s">
        <v>353</v>
      </c>
      <c r="M53" s="31" t="s">
        <v>126</v>
      </c>
      <c r="N53" s="31"/>
      <c r="O53" s="32" t="s">
        <v>354</v>
      </c>
      <c r="P53" s="32" t="s">
        <v>338</v>
      </c>
    </row>
    <row r="54" spans="1:16" ht="12.75" customHeight="1" thickBot="1" x14ac:dyDescent="0.25">
      <c r="A54" s="3" t="str">
        <f t="shared" si="6"/>
        <v> BRNO 30 </v>
      </c>
      <c r="B54" s="2" t="str">
        <f t="shared" si="7"/>
        <v>I</v>
      </c>
      <c r="C54" s="3">
        <f t="shared" si="8"/>
        <v>47392.476000000002</v>
      </c>
      <c r="D54" s="5" t="str">
        <f t="shared" si="9"/>
        <v>vis</v>
      </c>
      <c r="E54" s="29">
        <f>VLOOKUP(C54,Active!C$21:E$973,3,FALSE)</f>
        <v>690.99586705525383</v>
      </c>
      <c r="F54" s="2" t="s">
        <v>109</v>
      </c>
      <c r="G54" s="5" t="str">
        <f t="shared" si="10"/>
        <v>47392.476</v>
      </c>
      <c r="H54" s="3">
        <f t="shared" si="11"/>
        <v>691</v>
      </c>
      <c r="I54" s="30" t="s">
        <v>351</v>
      </c>
      <c r="J54" s="31" t="s">
        <v>352</v>
      </c>
      <c r="K54" s="30">
        <v>691</v>
      </c>
      <c r="L54" s="30" t="s">
        <v>353</v>
      </c>
      <c r="M54" s="31" t="s">
        <v>126</v>
      </c>
      <c r="N54" s="31"/>
      <c r="O54" s="32" t="s">
        <v>355</v>
      </c>
      <c r="P54" s="32" t="s">
        <v>338</v>
      </c>
    </row>
    <row r="55" spans="1:16" ht="12.75" customHeight="1" thickBot="1" x14ac:dyDescent="0.25">
      <c r="A55" s="3" t="str">
        <f t="shared" si="6"/>
        <v> BRNO 30 </v>
      </c>
      <c r="B55" s="2" t="str">
        <f t="shared" si="7"/>
        <v>I</v>
      </c>
      <c r="C55" s="3">
        <f t="shared" si="8"/>
        <v>47392.478999999999</v>
      </c>
      <c r="D55" s="5" t="str">
        <f t="shared" si="9"/>
        <v>vis</v>
      </c>
      <c r="E55" s="29">
        <f>VLOOKUP(C55,Active!C$21:E$973,3,FALSE)</f>
        <v>690.99722100930603</v>
      </c>
      <c r="F55" s="2" t="s">
        <v>109</v>
      </c>
      <c r="G55" s="5" t="str">
        <f t="shared" si="10"/>
        <v>47392.479</v>
      </c>
      <c r="H55" s="3">
        <f t="shared" si="11"/>
        <v>691</v>
      </c>
      <c r="I55" s="30" t="s">
        <v>356</v>
      </c>
      <c r="J55" s="31" t="s">
        <v>357</v>
      </c>
      <c r="K55" s="30">
        <v>691</v>
      </c>
      <c r="L55" s="30" t="s">
        <v>321</v>
      </c>
      <c r="M55" s="31" t="s">
        <v>126</v>
      </c>
      <c r="N55" s="31"/>
      <c r="O55" s="32" t="s">
        <v>358</v>
      </c>
      <c r="P55" s="32" t="s">
        <v>338</v>
      </c>
    </row>
    <row r="56" spans="1:16" ht="12.75" customHeight="1" thickBot="1" x14ac:dyDescent="0.25">
      <c r="A56" s="3" t="str">
        <f t="shared" si="6"/>
        <v> BBS 89 </v>
      </c>
      <c r="B56" s="2" t="str">
        <f t="shared" si="7"/>
        <v>I</v>
      </c>
      <c r="C56" s="3">
        <f t="shared" si="8"/>
        <v>47392.481</v>
      </c>
      <c r="D56" s="5" t="str">
        <f t="shared" si="9"/>
        <v>vis</v>
      </c>
      <c r="E56" s="29">
        <f>VLOOKUP(C56,Active!C$21:E$973,3,FALSE)</f>
        <v>690.99812364534193</v>
      </c>
      <c r="F56" s="2" t="s">
        <v>109</v>
      </c>
      <c r="G56" s="5" t="str">
        <f t="shared" si="10"/>
        <v>47392.481</v>
      </c>
      <c r="H56" s="3">
        <f t="shared" si="11"/>
        <v>691</v>
      </c>
      <c r="I56" s="30" t="s">
        <v>359</v>
      </c>
      <c r="J56" s="31" t="s">
        <v>360</v>
      </c>
      <c r="K56" s="30">
        <v>691</v>
      </c>
      <c r="L56" s="30" t="s">
        <v>228</v>
      </c>
      <c r="M56" s="31" t="s">
        <v>126</v>
      </c>
      <c r="N56" s="31"/>
      <c r="O56" s="32" t="s">
        <v>224</v>
      </c>
      <c r="P56" s="32" t="s">
        <v>361</v>
      </c>
    </row>
    <row r="57" spans="1:16" ht="12.75" customHeight="1" thickBot="1" x14ac:dyDescent="0.25">
      <c r="A57" s="3" t="str">
        <f t="shared" si="6"/>
        <v> BRNO 30 </v>
      </c>
      <c r="B57" s="2" t="str">
        <f t="shared" si="7"/>
        <v>I</v>
      </c>
      <c r="C57" s="3">
        <f t="shared" si="8"/>
        <v>47392.482000000004</v>
      </c>
      <c r="D57" s="5" t="str">
        <f t="shared" si="9"/>
        <v>vis</v>
      </c>
      <c r="E57" s="29">
        <f>VLOOKUP(C57,Active!C$21:E$973,3,FALSE)</f>
        <v>690.99857496336153</v>
      </c>
      <c r="F57" s="2" t="s">
        <v>109</v>
      </c>
      <c r="G57" s="5" t="str">
        <f t="shared" si="10"/>
        <v>47392.482</v>
      </c>
      <c r="H57" s="3">
        <f t="shared" si="11"/>
        <v>691</v>
      </c>
      <c r="I57" s="30" t="s">
        <v>362</v>
      </c>
      <c r="J57" s="31" t="s">
        <v>363</v>
      </c>
      <c r="K57" s="30">
        <v>691</v>
      </c>
      <c r="L57" s="30" t="s">
        <v>110</v>
      </c>
      <c r="M57" s="31" t="s">
        <v>126</v>
      </c>
      <c r="N57" s="31"/>
      <c r="O57" s="32" t="s">
        <v>364</v>
      </c>
      <c r="P57" s="32" t="s">
        <v>338</v>
      </c>
    </row>
    <row r="58" spans="1:16" ht="12.75" customHeight="1" thickBot="1" x14ac:dyDescent="0.25">
      <c r="A58" s="3" t="str">
        <f t="shared" si="6"/>
        <v> BRNO 30 </v>
      </c>
      <c r="B58" s="2" t="str">
        <f t="shared" si="7"/>
        <v>I</v>
      </c>
      <c r="C58" s="3">
        <f t="shared" si="8"/>
        <v>47392.493000000002</v>
      </c>
      <c r="D58" s="5" t="str">
        <f t="shared" si="9"/>
        <v>vis</v>
      </c>
      <c r="E58" s="29">
        <f>VLOOKUP(C58,Active!C$21:E$973,3,FALSE)</f>
        <v>691.00353946155735</v>
      </c>
      <c r="F58" s="2" t="s">
        <v>109</v>
      </c>
      <c r="G58" s="5" t="str">
        <f t="shared" si="10"/>
        <v>47392.493</v>
      </c>
      <c r="H58" s="3">
        <f t="shared" si="11"/>
        <v>691</v>
      </c>
      <c r="I58" s="30" t="s">
        <v>365</v>
      </c>
      <c r="J58" s="31" t="s">
        <v>366</v>
      </c>
      <c r="K58" s="30">
        <v>691</v>
      </c>
      <c r="L58" s="30" t="s">
        <v>367</v>
      </c>
      <c r="M58" s="31" t="s">
        <v>126</v>
      </c>
      <c r="N58" s="31"/>
      <c r="O58" s="32" t="s">
        <v>368</v>
      </c>
      <c r="P58" s="32" t="s">
        <v>338</v>
      </c>
    </row>
    <row r="59" spans="1:16" ht="12.75" customHeight="1" thickBot="1" x14ac:dyDescent="0.25">
      <c r="A59" s="3" t="str">
        <f t="shared" si="6"/>
        <v> BBS 93 </v>
      </c>
      <c r="B59" s="2" t="str">
        <f t="shared" si="7"/>
        <v>I</v>
      </c>
      <c r="C59" s="3">
        <f t="shared" si="8"/>
        <v>47822.37</v>
      </c>
      <c r="D59" s="5" t="str">
        <f t="shared" si="9"/>
        <v>vis</v>
      </c>
      <c r="E59" s="29">
        <f>VLOOKUP(C59,Active!C$21:E$973,3,FALSE)</f>
        <v>885.01477502361206</v>
      </c>
      <c r="F59" s="2" t="s">
        <v>109</v>
      </c>
      <c r="G59" s="5" t="str">
        <f t="shared" si="10"/>
        <v>47822.370</v>
      </c>
      <c r="H59" s="3">
        <f t="shared" si="11"/>
        <v>885</v>
      </c>
      <c r="I59" s="30" t="s">
        <v>369</v>
      </c>
      <c r="J59" s="31" t="s">
        <v>370</v>
      </c>
      <c r="K59" s="30">
        <v>885</v>
      </c>
      <c r="L59" s="30" t="s">
        <v>371</v>
      </c>
      <c r="M59" s="31" t="s">
        <v>126</v>
      </c>
      <c r="N59" s="31"/>
      <c r="O59" s="32" t="s">
        <v>215</v>
      </c>
      <c r="P59" s="32" t="s">
        <v>372</v>
      </c>
    </row>
    <row r="60" spans="1:16" ht="12.75" customHeight="1" thickBot="1" x14ac:dyDescent="0.25">
      <c r="A60" s="3" t="str">
        <f t="shared" si="6"/>
        <v> BBS 96 </v>
      </c>
      <c r="B60" s="2" t="str">
        <f t="shared" si="7"/>
        <v>I</v>
      </c>
      <c r="C60" s="3">
        <f t="shared" si="8"/>
        <v>48121.453000000001</v>
      </c>
      <c r="D60" s="5" t="str">
        <f t="shared" si="9"/>
        <v>vis</v>
      </c>
      <c r="E60" s="29">
        <f>VLOOKUP(C60,Active!C$21:E$973,3,FALSE)</f>
        <v>1019.9963217581563</v>
      </c>
      <c r="F60" s="2" t="s">
        <v>109</v>
      </c>
      <c r="G60" s="5" t="str">
        <f t="shared" si="10"/>
        <v>48121.453</v>
      </c>
      <c r="H60" s="3">
        <f t="shared" si="11"/>
        <v>1020</v>
      </c>
      <c r="I60" s="30" t="s">
        <v>373</v>
      </c>
      <c r="J60" s="31" t="s">
        <v>374</v>
      </c>
      <c r="K60" s="30">
        <v>1020</v>
      </c>
      <c r="L60" s="30" t="s">
        <v>375</v>
      </c>
      <c r="M60" s="31" t="s">
        <v>126</v>
      </c>
      <c r="N60" s="31"/>
      <c r="O60" s="32" t="s">
        <v>215</v>
      </c>
      <c r="P60" s="32" t="s">
        <v>376</v>
      </c>
    </row>
    <row r="61" spans="1:16" ht="12.75" customHeight="1" thickBot="1" x14ac:dyDescent="0.25">
      <c r="A61" s="3" t="str">
        <f t="shared" si="6"/>
        <v> BBS 98 </v>
      </c>
      <c r="B61" s="2" t="str">
        <f t="shared" si="7"/>
        <v>I</v>
      </c>
      <c r="C61" s="3">
        <f t="shared" si="8"/>
        <v>48429.449000000001</v>
      </c>
      <c r="D61" s="5" t="str">
        <f t="shared" si="9"/>
        <v>vis</v>
      </c>
      <c r="E61" s="29">
        <f>VLOOKUP(C61,Active!C$21:E$973,3,FALSE)</f>
        <v>1159.000465985855</v>
      </c>
      <c r="F61" s="2" t="s">
        <v>109</v>
      </c>
      <c r="G61" s="5" t="str">
        <f t="shared" si="10"/>
        <v>48429.449</v>
      </c>
      <c r="H61" s="3">
        <f t="shared" si="11"/>
        <v>1159</v>
      </c>
      <c r="I61" s="30" t="s">
        <v>377</v>
      </c>
      <c r="J61" s="31" t="s">
        <v>378</v>
      </c>
      <c r="K61" s="30">
        <v>1159</v>
      </c>
      <c r="L61" s="30" t="s">
        <v>194</v>
      </c>
      <c r="M61" s="31" t="s">
        <v>126</v>
      </c>
      <c r="N61" s="31"/>
      <c r="O61" s="32" t="s">
        <v>215</v>
      </c>
      <c r="P61" s="32" t="s">
        <v>379</v>
      </c>
    </row>
    <row r="62" spans="1:16" ht="12.75" customHeight="1" thickBot="1" x14ac:dyDescent="0.25">
      <c r="A62" s="3" t="str">
        <f t="shared" si="6"/>
        <v> BBS 98 </v>
      </c>
      <c r="B62" s="2" t="str">
        <f t="shared" si="7"/>
        <v>I</v>
      </c>
      <c r="C62" s="3">
        <f t="shared" si="8"/>
        <v>48440.51</v>
      </c>
      <c r="D62" s="5" t="str">
        <f t="shared" si="9"/>
        <v>vis</v>
      </c>
      <c r="E62" s="29">
        <f>VLOOKUP(C62,Active!C$21:E$973,3,FALSE)</f>
        <v>1163.9924945813652</v>
      </c>
      <c r="F62" s="2" t="s">
        <v>109</v>
      </c>
      <c r="G62" s="5" t="str">
        <f t="shared" si="10"/>
        <v>48440.510</v>
      </c>
      <c r="H62" s="3">
        <f t="shared" si="11"/>
        <v>1164</v>
      </c>
      <c r="I62" s="30" t="s">
        <v>380</v>
      </c>
      <c r="J62" s="31" t="s">
        <v>381</v>
      </c>
      <c r="K62" s="30">
        <v>1164</v>
      </c>
      <c r="L62" s="30" t="s">
        <v>382</v>
      </c>
      <c r="M62" s="31" t="s">
        <v>126</v>
      </c>
      <c r="N62" s="31"/>
      <c r="O62" s="32" t="s">
        <v>224</v>
      </c>
      <c r="P62" s="32" t="s">
        <v>379</v>
      </c>
    </row>
    <row r="63" spans="1:16" ht="12.75" customHeight="1" thickBot="1" x14ac:dyDescent="0.25">
      <c r="A63" s="3" t="str">
        <f t="shared" si="6"/>
        <v> BBS 98 </v>
      </c>
      <c r="B63" s="2" t="str">
        <f t="shared" si="7"/>
        <v>I</v>
      </c>
      <c r="C63" s="3">
        <f t="shared" si="8"/>
        <v>48460.457999999999</v>
      </c>
      <c r="D63" s="5" t="str">
        <f t="shared" si="9"/>
        <v>vis</v>
      </c>
      <c r="E63" s="29">
        <f>VLOOKUP(C63,Active!C$21:E$973,3,FALSE)</f>
        <v>1172.9953864015631</v>
      </c>
      <c r="F63" s="2" t="s">
        <v>109</v>
      </c>
      <c r="G63" s="5" t="str">
        <f t="shared" si="10"/>
        <v>48460.458</v>
      </c>
      <c r="H63" s="3">
        <f t="shared" si="11"/>
        <v>1173</v>
      </c>
      <c r="I63" s="30" t="s">
        <v>383</v>
      </c>
      <c r="J63" s="31" t="s">
        <v>384</v>
      </c>
      <c r="K63" s="30">
        <v>1173</v>
      </c>
      <c r="L63" s="30" t="s">
        <v>385</v>
      </c>
      <c r="M63" s="31" t="s">
        <v>126</v>
      </c>
      <c r="N63" s="31"/>
      <c r="O63" s="32" t="s">
        <v>215</v>
      </c>
      <c r="P63" s="32" t="s">
        <v>379</v>
      </c>
    </row>
    <row r="64" spans="1:16" ht="12.75" customHeight="1" thickBot="1" x14ac:dyDescent="0.25">
      <c r="A64" s="3" t="str">
        <f t="shared" si="6"/>
        <v> BRNO 31 </v>
      </c>
      <c r="B64" s="2" t="str">
        <f t="shared" si="7"/>
        <v>I</v>
      </c>
      <c r="C64" s="3">
        <f t="shared" si="8"/>
        <v>48460.463000000003</v>
      </c>
      <c r="D64" s="5" t="str">
        <f t="shared" si="9"/>
        <v>vis</v>
      </c>
      <c r="E64" s="29">
        <f>VLOOKUP(C64,Active!C$21:E$973,3,FALSE)</f>
        <v>1172.9976429916546</v>
      </c>
      <c r="F64" s="2" t="s">
        <v>109</v>
      </c>
      <c r="G64" s="5" t="str">
        <f t="shared" si="10"/>
        <v>48460.463</v>
      </c>
      <c r="H64" s="3">
        <f t="shared" si="11"/>
        <v>1173</v>
      </c>
      <c r="I64" s="30" t="s">
        <v>386</v>
      </c>
      <c r="J64" s="31" t="s">
        <v>387</v>
      </c>
      <c r="K64" s="30">
        <v>1173</v>
      </c>
      <c r="L64" s="30" t="s">
        <v>388</v>
      </c>
      <c r="M64" s="31" t="s">
        <v>126</v>
      </c>
      <c r="N64" s="31"/>
      <c r="O64" s="32" t="s">
        <v>389</v>
      </c>
      <c r="P64" s="32" t="s">
        <v>390</v>
      </c>
    </row>
    <row r="65" spans="1:16" ht="12.75" customHeight="1" thickBot="1" x14ac:dyDescent="0.25">
      <c r="A65" s="3" t="str">
        <f t="shared" si="6"/>
        <v> BBS 98 </v>
      </c>
      <c r="B65" s="2" t="str">
        <f t="shared" si="7"/>
        <v>I</v>
      </c>
      <c r="C65" s="3">
        <f t="shared" si="8"/>
        <v>48480.408000000003</v>
      </c>
      <c r="D65" s="5" t="str">
        <f t="shared" si="9"/>
        <v>vis</v>
      </c>
      <c r="E65" s="29">
        <f>VLOOKUP(C65,Active!C$21:E$973,3,FALSE)</f>
        <v>1181.9991808578002</v>
      </c>
      <c r="F65" s="2" t="s">
        <v>109</v>
      </c>
      <c r="G65" s="5" t="str">
        <f t="shared" si="10"/>
        <v>48480.408</v>
      </c>
      <c r="H65" s="3">
        <f t="shared" si="11"/>
        <v>1182</v>
      </c>
      <c r="I65" s="30" t="s">
        <v>391</v>
      </c>
      <c r="J65" s="31" t="s">
        <v>392</v>
      </c>
      <c r="K65" s="30">
        <v>1182</v>
      </c>
      <c r="L65" s="30" t="s">
        <v>287</v>
      </c>
      <c r="M65" s="31" t="s">
        <v>126</v>
      </c>
      <c r="N65" s="31"/>
      <c r="O65" s="32" t="s">
        <v>215</v>
      </c>
      <c r="P65" s="32" t="s">
        <v>379</v>
      </c>
    </row>
    <row r="66" spans="1:16" ht="12.75" customHeight="1" thickBot="1" x14ac:dyDescent="0.25">
      <c r="A66" s="3" t="str">
        <f t="shared" si="6"/>
        <v> BBS 98 </v>
      </c>
      <c r="B66" s="2" t="str">
        <f t="shared" si="7"/>
        <v>I</v>
      </c>
      <c r="C66" s="3">
        <f t="shared" si="8"/>
        <v>48500.347000000002</v>
      </c>
      <c r="D66" s="5" t="str">
        <f t="shared" si="9"/>
        <v>vis</v>
      </c>
      <c r="E66" s="29">
        <f>VLOOKUP(C66,Active!C$21:E$973,3,FALSE)</f>
        <v>1190.9980108158384</v>
      </c>
      <c r="F66" s="2" t="s">
        <v>109</v>
      </c>
      <c r="G66" s="5" t="str">
        <f t="shared" si="10"/>
        <v>48500.347</v>
      </c>
      <c r="H66" s="3">
        <f t="shared" si="11"/>
        <v>1191</v>
      </c>
      <c r="I66" s="30" t="s">
        <v>393</v>
      </c>
      <c r="J66" s="31" t="s">
        <v>394</v>
      </c>
      <c r="K66" s="30">
        <v>1191</v>
      </c>
      <c r="L66" s="30" t="s">
        <v>228</v>
      </c>
      <c r="M66" s="31" t="s">
        <v>126</v>
      </c>
      <c r="N66" s="31"/>
      <c r="O66" s="32" t="s">
        <v>215</v>
      </c>
      <c r="P66" s="32" t="s">
        <v>379</v>
      </c>
    </row>
    <row r="67" spans="1:16" ht="12.75" customHeight="1" thickBot="1" x14ac:dyDescent="0.25">
      <c r="A67" s="3" t="str">
        <f t="shared" si="6"/>
        <v> BBS 102 </v>
      </c>
      <c r="B67" s="2" t="str">
        <f t="shared" si="7"/>
        <v>I</v>
      </c>
      <c r="C67" s="3">
        <f t="shared" si="8"/>
        <v>48850.428</v>
      </c>
      <c r="D67" s="5" t="str">
        <f t="shared" si="9"/>
        <v>vis</v>
      </c>
      <c r="E67" s="29">
        <f>VLOOKUP(C67,Active!C$21:E$973,3,FALSE)</f>
        <v>1348.995873825023</v>
      </c>
      <c r="F67" s="2" t="s">
        <v>109</v>
      </c>
      <c r="G67" s="5" t="str">
        <f t="shared" si="10"/>
        <v>48850.428</v>
      </c>
      <c r="H67" s="3">
        <f t="shared" si="11"/>
        <v>1349</v>
      </c>
      <c r="I67" s="30" t="s">
        <v>395</v>
      </c>
      <c r="J67" s="31" t="s">
        <v>396</v>
      </c>
      <c r="K67" s="30">
        <v>1349</v>
      </c>
      <c r="L67" s="30" t="s">
        <v>353</v>
      </c>
      <c r="M67" s="31" t="s">
        <v>126</v>
      </c>
      <c r="N67" s="31"/>
      <c r="O67" s="32" t="s">
        <v>215</v>
      </c>
      <c r="P67" s="32" t="s">
        <v>397</v>
      </c>
    </row>
    <row r="68" spans="1:16" ht="12.75" customHeight="1" thickBot="1" x14ac:dyDescent="0.25">
      <c r="A68" s="3" t="str">
        <f t="shared" si="6"/>
        <v> BBS 102 </v>
      </c>
      <c r="B68" s="2" t="str">
        <f t="shared" si="7"/>
        <v>I</v>
      </c>
      <c r="C68" s="3">
        <f t="shared" si="8"/>
        <v>48890.332000000002</v>
      </c>
      <c r="D68" s="5" t="str">
        <f t="shared" si="9"/>
        <v>vis</v>
      </c>
      <c r="E68" s="29">
        <f>VLOOKUP(C68,Active!C$21:E$973,3,FALSE)</f>
        <v>1367.0052680095657</v>
      </c>
      <c r="F68" s="2" t="s">
        <v>109</v>
      </c>
      <c r="G68" s="5" t="str">
        <f t="shared" si="10"/>
        <v>48890.332</v>
      </c>
      <c r="H68" s="3">
        <f t="shared" si="11"/>
        <v>1367</v>
      </c>
      <c r="I68" s="30" t="s">
        <v>398</v>
      </c>
      <c r="J68" s="31" t="s">
        <v>399</v>
      </c>
      <c r="K68" s="30">
        <v>1367</v>
      </c>
      <c r="L68" s="30" t="s">
        <v>400</v>
      </c>
      <c r="M68" s="31" t="s">
        <v>126</v>
      </c>
      <c r="N68" s="31"/>
      <c r="O68" s="32" t="s">
        <v>215</v>
      </c>
      <c r="P68" s="32" t="s">
        <v>397</v>
      </c>
    </row>
    <row r="69" spans="1:16" ht="12.75" customHeight="1" thickBot="1" x14ac:dyDescent="0.25">
      <c r="A69" s="3" t="str">
        <f t="shared" si="6"/>
        <v> BBS 103 </v>
      </c>
      <c r="B69" s="2" t="str">
        <f t="shared" si="7"/>
        <v>I</v>
      </c>
      <c r="C69" s="3">
        <f t="shared" si="8"/>
        <v>49078.642</v>
      </c>
      <c r="D69" s="5" t="str">
        <f t="shared" si="9"/>
        <v>vis</v>
      </c>
      <c r="E69" s="29">
        <f>VLOOKUP(C69,Active!C$21:E$973,3,FALSE)</f>
        <v>1451.9929639521029</v>
      </c>
      <c r="F69" s="2" t="s">
        <v>109</v>
      </c>
      <c r="G69" s="5" t="str">
        <f t="shared" si="10"/>
        <v>49078.642</v>
      </c>
      <c r="H69" s="3">
        <f t="shared" si="11"/>
        <v>1452</v>
      </c>
      <c r="I69" s="30" t="s">
        <v>401</v>
      </c>
      <c r="J69" s="31" t="s">
        <v>402</v>
      </c>
      <c r="K69" s="30">
        <v>1452</v>
      </c>
      <c r="L69" s="30" t="s">
        <v>203</v>
      </c>
      <c r="M69" s="31" t="s">
        <v>126</v>
      </c>
      <c r="N69" s="31"/>
      <c r="O69" s="32" t="s">
        <v>224</v>
      </c>
      <c r="P69" s="32" t="s">
        <v>403</v>
      </c>
    </row>
    <row r="70" spans="1:16" ht="12.75" customHeight="1" thickBot="1" x14ac:dyDescent="0.25">
      <c r="A70" s="3" t="str">
        <f t="shared" si="6"/>
        <v> BBS 104 </v>
      </c>
      <c r="B70" s="2" t="str">
        <f t="shared" si="7"/>
        <v>I</v>
      </c>
      <c r="C70" s="3">
        <f t="shared" si="8"/>
        <v>49158.419000000002</v>
      </c>
      <c r="D70" s="5" t="str">
        <f t="shared" si="9"/>
        <v>vis</v>
      </c>
      <c r="E70" s="29">
        <f>VLOOKUP(C70,Active!C$21:E$973,3,FALSE)</f>
        <v>1487.9977614626334</v>
      </c>
      <c r="F70" s="2" t="s">
        <v>109</v>
      </c>
      <c r="G70" s="5" t="str">
        <f t="shared" si="10"/>
        <v>49158.419</v>
      </c>
      <c r="H70" s="3">
        <f t="shared" si="11"/>
        <v>1488</v>
      </c>
      <c r="I70" s="30" t="s">
        <v>404</v>
      </c>
      <c r="J70" s="31" t="s">
        <v>405</v>
      </c>
      <c r="K70" s="30">
        <v>1488</v>
      </c>
      <c r="L70" s="30" t="s">
        <v>388</v>
      </c>
      <c r="M70" s="31" t="s">
        <v>126</v>
      </c>
      <c r="N70" s="31"/>
      <c r="O70" s="32" t="s">
        <v>215</v>
      </c>
      <c r="P70" s="32" t="s">
        <v>406</v>
      </c>
    </row>
    <row r="71" spans="1:16" ht="12.75" customHeight="1" thickBot="1" x14ac:dyDescent="0.25">
      <c r="A71" s="3" t="str">
        <f t="shared" si="6"/>
        <v> BBS 105 </v>
      </c>
      <c r="B71" s="2" t="str">
        <f t="shared" si="7"/>
        <v>I</v>
      </c>
      <c r="C71" s="3">
        <f t="shared" si="8"/>
        <v>49220.464999999997</v>
      </c>
      <c r="D71" s="5" t="str">
        <f t="shared" si="9"/>
        <v>vis</v>
      </c>
      <c r="E71" s="29">
        <f>VLOOKUP(C71,Active!C$21:E$973,3,FALSE)</f>
        <v>1516.0002391985493</v>
      </c>
      <c r="F71" s="2" t="s">
        <v>109</v>
      </c>
      <c r="G71" s="5" t="str">
        <f t="shared" si="10"/>
        <v>49220.465</v>
      </c>
      <c r="H71" s="3">
        <f t="shared" si="11"/>
        <v>1516</v>
      </c>
      <c r="I71" s="30" t="s">
        <v>407</v>
      </c>
      <c r="J71" s="31" t="s">
        <v>408</v>
      </c>
      <c r="K71" s="30">
        <v>1516</v>
      </c>
      <c r="L71" s="30" t="s">
        <v>194</v>
      </c>
      <c r="M71" s="31" t="s">
        <v>126</v>
      </c>
      <c r="N71" s="31"/>
      <c r="O71" s="32" t="s">
        <v>215</v>
      </c>
      <c r="P71" s="32" t="s">
        <v>409</v>
      </c>
    </row>
    <row r="72" spans="1:16" ht="12.75" customHeight="1" thickBot="1" x14ac:dyDescent="0.25">
      <c r="A72" s="3" t="str">
        <f t="shared" si="6"/>
        <v> BBS 109 </v>
      </c>
      <c r="B72" s="2" t="str">
        <f t="shared" si="7"/>
        <v>I</v>
      </c>
      <c r="C72" s="3">
        <f t="shared" si="8"/>
        <v>49807.648000000001</v>
      </c>
      <c r="D72" s="5" t="str">
        <f t="shared" si="9"/>
        <v>vis</v>
      </c>
      <c r="E72" s="29">
        <f>VLOOKUP(C72,Active!C$21:E$973,3,FALSE)</f>
        <v>1781.0065068775241</v>
      </c>
      <c r="F72" s="2" t="s">
        <v>109</v>
      </c>
      <c r="G72" s="5" t="str">
        <f t="shared" si="10"/>
        <v>49807.648</v>
      </c>
      <c r="H72" s="3">
        <f t="shared" si="11"/>
        <v>1781</v>
      </c>
      <c r="I72" s="30" t="s">
        <v>410</v>
      </c>
      <c r="J72" s="31" t="s">
        <v>411</v>
      </c>
      <c r="K72" s="30">
        <v>1781</v>
      </c>
      <c r="L72" s="30" t="s">
        <v>412</v>
      </c>
      <c r="M72" s="31" t="s">
        <v>126</v>
      </c>
      <c r="N72" s="31"/>
      <c r="O72" s="32" t="s">
        <v>224</v>
      </c>
      <c r="P72" s="32" t="s">
        <v>413</v>
      </c>
    </row>
    <row r="73" spans="1:16" ht="12.75" customHeight="1" thickBot="1" x14ac:dyDescent="0.25">
      <c r="A73" s="3" t="str">
        <f t="shared" si="6"/>
        <v> BBS 109 </v>
      </c>
      <c r="B73" s="2" t="str">
        <f t="shared" si="7"/>
        <v>I</v>
      </c>
      <c r="C73" s="3">
        <f t="shared" si="8"/>
        <v>49898.485999999997</v>
      </c>
      <c r="D73" s="5" t="str">
        <f t="shared" si="9"/>
        <v>vis</v>
      </c>
      <c r="E73" s="29">
        <f>VLOOKUP(C73,Active!C$21:E$973,3,FALSE)</f>
        <v>1822.0033329835619</v>
      </c>
      <c r="F73" s="2" t="s">
        <v>109</v>
      </c>
      <c r="G73" s="5" t="str">
        <f t="shared" si="10"/>
        <v>49898.486</v>
      </c>
      <c r="H73" s="3">
        <f t="shared" si="11"/>
        <v>1822</v>
      </c>
      <c r="I73" s="30" t="s">
        <v>414</v>
      </c>
      <c r="J73" s="31" t="s">
        <v>415</v>
      </c>
      <c r="K73" s="30">
        <v>1822</v>
      </c>
      <c r="L73" s="30" t="s">
        <v>255</v>
      </c>
      <c r="M73" s="31" t="s">
        <v>126</v>
      </c>
      <c r="N73" s="31"/>
      <c r="O73" s="32" t="s">
        <v>215</v>
      </c>
      <c r="P73" s="32" t="s">
        <v>413</v>
      </c>
    </row>
    <row r="74" spans="1:16" ht="12.75" customHeight="1" thickBot="1" x14ac:dyDescent="0.25">
      <c r="A74" s="3" t="str">
        <f t="shared" si="6"/>
        <v> BBS 110 </v>
      </c>
      <c r="B74" s="2" t="str">
        <f t="shared" si="7"/>
        <v>I</v>
      </c>
      <c r="C74" s="3">
        <f t="shared" si="8"/>
        <v>49929.504999999997</v>
      </c>
      <c r="D74" s="5" t="str">
        <f t="shared" si="9"/>
        <v>vis</v>
      </c>
      <c r="E74" s="29">
        <f>VLOOKUP(C74,Active!C$21:E$973,3,FALSE)</f>
        <v>1836.0027665794496</v>
      </c>
      <c r="F74" s="2" t="s">
        <v>109</v>
      </c>
      <c r="G74" s="5" t="str">
        <f t="shared" si="10"/>
        <v>49929.505</v>
      </c>
      <c r="H74" s="3">
        <f t="shared" si="11"/>
        <v>1836</v>
      </c>
      <c r="I74" s="30" t="s">
        <v>416</v>
      </c>
      <c r="J74" s="31" t="s">
        <v>417</v>
      </c>
      <c r="K74" s="30">
        <v>1836</v>
      </c>
      <c r="L74" s="30" t="s">
        <v>197</v>
      </c>
      <c r="M74" s="31" t="s">
        <v>126</v>
      </c>
      <c r="N74" s="31"/>
      <c r="O74" s="32" t="s">
        <v>215</v>
      </c>
      <c r="P74" s="32" t="s">
        <v>418</v>
      </c>
    </row>
    <row r="75" spans="1:16" ht="12.75" customHeight="1" thickBot="1" x14ac:dyDescent="0.25">
      <c r="A75" s="3" t="str">
        <f t="shared" ref="A75:A106" si="12">P75</f>
        <v> BBS 111 </v>
      </c>
      <c r="B75" s="2" t="str">
        <f t="shared" ref="B75:B106" si="13">IF(H75=INT(H75),"I","II")</f>
        <v>I</v>
      </c>
      <c r="C75" s="3">
        <f t="shared" ref="C75:C106" si="14">1*G75</f>
        <v>50040.294000000002</v>
      </c>
      <c r="D75" s="5" t="str">
        <f t="shared" ref="D75:D106" si="15">VLOOKUP(F75,I$1:J$5,2,FALSE)</f>
        <v>vis</v>
      </c>
      <c r="E75" s="29">
        <f>VLOOKUP(C75,Active!C$21:E$973,3,FALSE)</f>
        <v>1886.003838459744</v>
      </c>
      <c r="F75" s="2" t="s">
        <v>109</v>
      </c>
      <c r="G75" s="5" t="str">
        <f t="shared" ref="G75:G106" si="16">MID(I75,3,LEN(I75)-3)</f>
        <v>50040.294</v>
      </c>
      <c r="H75" s="3">
        <f t="shared" ref="H75:H106" si="17">1*K75</f>
        <v>1886</v>
      </c>
      <c r="I75" s="30" t="s">
        <v>419</v>
      </c>
      <c r="J75" s="31" t="s">
        <v>420</v>
      </c>
      <c r="K75" s="30">
        <v>1886</v>
      </c>
      <c r="L75" s="30" t="s">
        <v>240</v>
      </c>
      <c r="M75" s="31" t="s">
        <v>126</v>
      </c>
      <c r="N75" s="31"/>
      <c r="O75" s="32" t="s">
        <v>215</v>
      </c>
      <c r="P75" s="32" t="s">
        <v>421</v>
      </c>
    </row>
    <row r="76" spans="1:16" ht="12.75" customHeight="1" thickBot="1" x14ac:dyDescent="0.25">
      <c r="A76" s="3" t="str">
        <f t="shared" si="12"/>
        <v> BBS 111 </v>
      </c>
      <c r="B76" s="2" t="str">
        <f t="shared" si="13"/>
        <v>I</v>
      </c>
      <c r="C76" s="3">
        <f t="shared" si="14"/>
        <v>50040.294999999998</v>
      </c>
      <c r="D76" s="5" t="str">
        <f t="shared" si="15"/>
        <v>vis</v>
      </c>
      <c r="E76" s="29">
        <f>VLOOKUP(C76,Active!C$21:E$973,3,FALSE)</f>
        <v>1886.0042897777603</v>
      </c>
      <c r="F76" s="2" t="s">
        <v>109</v>
      </c>
      <c r="G76" s="5" t="str">
        <f t="shared" si="16"/>
        <v>50040.295</v>
      </c>
      <c r="H76" s="3">
        <f t="shared" si="17"/>
        <v>1886</v>
      </c>
      <c r="I76" s="30" t="s">
        <v>422</v>
      </c>
      <c r="J76" s="31" t="s">
        <v>423</v>
      </c>
      <c r="K76" s="30">
        <v>1886</v>
      </c>
      <c r="L76" s="30" t="s">
        <v>424</v>
      </c>
      <c r="M76" s="31" t="s">
        <v>126</v>
      </c>
      <c r="N76" s="31"/>
      <c r="O76" s="32" t="s">
        <v>224</v>
      </c>
      <c r="P76" s="32" t="s">
        <v>421</v>
      </c>
    </row>
    <row r="77" spans="1:16" ht="12.75" customHeight="1" thickBot="1" x14ac:dyDescent="0.25">
      <c r="A77" s="3" t="str">
        <f t="shared" si="12"/>
        <v> BBS 115 </v>
      </c>
      <c r="B77" s="2" t="str">
        <f t="shared" si="13"/>
        <v>I</v>
      </c>
      <c r="C77" s="3">
        <f t="shared" si="14"/>
        <v>50319.481</v>
      </c>
      <c r="D77" s="5" t="str">
        <f t="shared" si="15"/>
        <v>vis</v>
      </c>
      <c r="E77" s="29">
        <f>VLOOKUP(C77,Active!C$21:E$973,3,FALSE)</f>
        <v>2012.005961911017</v>
      </c>
      <c r="F77" s="2" t="s">
        <v>109</v>
      </c>
      <c r="G77" s="5" t="str">
        <f t="shared" si="16"/>
        <v>50319.481</v>
      </c>
      <c r="H77" s="3">
        <f t="shared" si="17"/>
        <v>2012</v>
      </c>
      <c r="I77" s="30" t="s">
        <v>430</v>
      </c>
      <c r="J77" s="31" t="s">
        <v>431</v>
      </c>
      <c r="K77" s="30">
        <v>2012</v>
      </c>
      <c r="L77" s="30" t="s">
        <v>432</v>
      </c>
      <c r="M77" s="31" t="s">
        <v>126</v>
      </c>
      <c r="N77" s="31"/>
      <c r="O77" s="32" t="s">
        <v>433</v>
      </c>
      <c r="P77" s="32" t="s">
        <v>434</v>
      </c>
    </row>
    <row r="78" spans="1:16" ht="12.75" customHeight="1" thickBot="1" x14ac:dyDescent="0.25">
      <c r="A78" s="3" t="str">
        <f t="shared" si="12"/>
        <v> BBS 113 </v>
      </c>
      <c r="B78" s="2" t="str">
        <f t="shared" si="13"/>
        <v>I</v>
      </c>
      <c r="C78" s="3">
        <f t="shared" si="14"/>
        <v>50370.442999999999</v>
      </c>
      <c r="D78" s="5" t="str">
        <f t="shared" si="15"/>
        <v>vis</v>
      </c>
      <c r="E78" s="29">
        <f>VLOOKUP(C78,Active!C$21:E$973,3,FALSE)</f>
        <v>2035.0060307370145</v>
      </c>
      <c r="F78" s="2" t="s">
        <v>109</v>
      </c>
      <c r="G78" s="5" t="str">
        <f t="shared" si="16"/>
        <v>50370.443</v>
      </c>
      <c r="H78" s="3">
        <f t="shared" si="17"/>
        <v>2035</v>
      </c>
      <c r="I78" s="30" t="s">
        <v>438</v>
      </c>
      <c r="J78" s="31" t="s">
        <v>439</v>
      </c>
      <c r="K78" s="30">
        <v>2035</v>
      </c>
      <c r="L78" s="30" t="s">
        <v>432</v>
      </c>
      <c r="M78" s="31" t="s">
        <v>126</v>
      </c>
      <c r="N78" s="31"/>
      <c r="O78" s="32" t="s">
        <v>215</v>
      </c>
      <c r="P78" s="32" t="s">
        <v>440</v>
      </c>
    </row>
    <row r="79" spans="1:16" ht="12.75" customHeight="1" thickBot="1" x14ac:dyDescent="0.25">
      <c r="A79" s="3" t="str">
        <f t="shared" si="12"/>
        <v> BBS 113 </v>
      </c>
      <c r="B79" s="2" t="str">
        <f t="shared" si="13"/>
        <v>I</v>
      </c>
      <c r="C79" s="3">
        <f t="shared" si="14"/>
        <v>50379.31</v>
      </c>
      <c r="D79" s="5" t="str">
        <f t="shared" si="15"/>
        <v>vis</v>
      </c>
      <c r="E79" s="29">
        <f>VLOOKUP(C79,Active!C$21:E$973,3,FALSE)</f>
        <v>2039.0078676013466</v>
      </c>
      <c r="F79" s="2" t="s">
        <v>109</v>
      </c>
      <c r="G79" s="5" t="str">
        <f t="shared" si="16"/>
        <v>50379.310</v>
      </c>
      <c r="H79" s="3">
        <f t="shared" si="17"/>
        <v>2039</v>
      </c>
      <c r="I79" s="30" t="s">
        <v>441</v>
      </c>
      <c r="J79" s="31" t="s">
        <v>442</v>
      </c>
      <c r="K79" s="30">
        <v>2039</v>
      </c>
      <c r="L79" s="30" t="s">
        <v>443</v>
      </c>
      <c r="M79" s="31" t="s">
        <v>126</v>
      </c>
      <c r="N79" s="31"/>
      <c r="O79" s="32" t="s">
        <v>215</v>
      </c>
      <c r="P79" s="32" t="s">
        <v>440</v>
      </c>
    </row>
    <row r="80" spans="1:16" ht="12.75" customHeight="1" thickBot="1" x14ac:dyDescent="0.25">
      <c r="A80" s="3" t="str">
        <f t="shared" si="12"/>
        <v>BAVM 133 </v>
      </c>
      <c r="B80" s="2" t="str">
        <f t="shared" si="13"/>
        <v>II</v>
      </c>
      <c r="C80" s="3">
        <f t="shared" si="14"/>
        <v>50688.435100000002</v>
      </c>
      <c r="D80" s="5" t="str">
        <f t="shared" si="15"/>
        <v>vis</v>
      </c>
      <c r="E80" s="29">
        <f>VLOOKUP(C80,Active!C$21:E$973,3,FALSE)</f>
        <v>2178.5215950030092</v>
      </c>
      <c r="F80" s="2" t="s">
        <v>109</v>
      </c>
      <c r="G80" s="5" t="str">
        <f t="shared" si="16"/>
        <v>50688.4351</v>
      </c>
      <c r="H80" s="3">
        <f t="shared" si="17"/>
        <v>2178.5</v>
      </c>
      <c r="I80" s="30" t="s">
        <v>444</v>
      </c>
      <c r="J80" s="31" t="s">
        <v>445</v>
      </c>
      <c r="K80" s="30">
        <v>2178.5</v>
      </c>
      <c r="L80" s="30" t="s">
        <v>446</v>
      </c>
      <c r="M80" s="31" t="s">
        <v>447</v>
      </c>
      <c r="N80" s="31" t="s">
        <v>448</v>
      </c>
      <c r="O80" s="32" t="s">
        <v>449</v>
      </c>
      <c r="P80" s="33" t="s">
        <v>450</v>
      </c>
    </row>
    <row r="81" spans="1:16" ht="12.75" customHeight="1" thickBot="1" x14ac:dyDescent="0.25">
      <c r="A81" s="3" t="str">
        <f t="shared" si="12"/>
        <v> BBS 116 </v>
      </c>
      <c r="B81" s="2" t="str">
        <f t="shared" si="13"/>
        <v>I</v>
      </c>
      <c r="C81" s="3">
        <f t="shared" si="14"/>
        <v>50718.321000000004</v>
      </c>
      <c r="D81" s="5" t="str">
        <f t="shared" si="15"/>
        <v>vis</v>
      </c>
      <c r="E81" s="29">
        <f>VLOOKUP(C81,Active!C$21:E$973,3,FALSE)</f>
        <v>2192.0096401528644</v>
      </c>
      <c r="F81" s="2" t="s">
        <v>109</v>
      </c>
      <c r="G81" s="5" t="str">
        <f t="shared" si="16"/>
        <v>50718.321</v>
      </c>
      <c r="H81" s="3">
        <f t="shared" si="17"/>
        <v>2192</v>
      </c>
      <c r="I81" s="30" t="s">
        <v>451</v>
      </c>
      <c r="J81" s="31" t="s">
        <v>452</v>
      </c>
      <c r="K81" s="30">
        <v>2192</v>
      </c>
      <c r="L81" s="30" t="s">
        <v>453</v>
      </c>
      <c r="M81" s="31" t="s">
        <v>126</v>
      </c>
      <c r="N81" s="31"/>
      <c r="O81" s="32" t="s">
        <v>215</v>
      </c>
      <c r="P81" s="32" t="s">
        <v>454</v>
      </c>
    </row>
    <row r="82" spans="1:16" ht="12.75" customHeight="1" thickBot="1" x14ac:dyDescent="0.25">
      <c r="A82" s="3" t="str">
        <f t="shared" si="12"/>
        <v> BBS 129 </v>
      </c>
      <c r="B82" s="2" t="str">
        <f t="shared" si="13"/>
        <v>I</v>
      </c>
      <c r="C82" s="3">
        <f t="shared" si="14"/>
        <v>52526.379000000001</v>
      </c>
      <c r="D82" s="5" t="str">
        <f t="shared" si="15"/>
        <v>vis</v>
      </c>
      <c r="E82" s="29">
        <f>VLOOKUP(C82,Active!C$21:E$973,3,FALSE)</f>
        <v>3008.0187928822652</v>
      </c>
      <c r="F82" s="2" t="s">
        <v>109</v>
      </c>
      <c r="G82" s="5" t="str">
        <f t="shared" si="16"/>
        <v>52526.379</v>
      </c>
      <c r="H82" s="3">
        <f t="shared" si="17"/>
        <v>3008</v>
      </c>
      <c r="I82" s="30" t="s">
        <v>489</v>
      </c>
      <c r="J82" s="31" t="s">
        <v>490</v>
      </c>
      <c r="K82" s="30">
        <v>3008</v>
      </c>
      <c r="L82" s="30" t="s">
        <v>491</v>
      </c>
      <c r="M82" s="31" t="s">
        <v>126</v>
      </c>
      <c r="N82" s="31"/>
      <c r="O82" s="32" t="s">
        <v>224</v>
      </c>
      <c r="P82" s="32" t="s">
        <v>492</v>
      </c>
    </row>
    <row r="83" spans="1:16" ht="12.75" customHeight="1" thickBot="1" x14ac:dyDescent="0.25">
      <c r="A83" s="3" t="str">
        <f t="shared" si="12"/>
        <v> BBS 130 </v>
      </c>
      <c r="B83" s="2" t="str">
        <f t="shared" si="13"/>
        <v>I</v>
      </c>
      <c r="C83" s="3">
        <f t="shared" si="14"/>
        <v>52856.529000000002</v>
      </c>
      <c r="D83" s="5" t="str">
        <f t="shared" si="15"/>
        <v>vis</v>
      </c>
      <c r="E83" s="29">
        <f>VLOOKUP(C83,Active!C$21:E$973,3,FALSE)</f>
        <v>3157.0214364775552</v>
      </c>
      <c r="F83" s="2" t="s">
        <v>109</v>
      </c>
      <c r="G83" s="5" t="str">
        <f t="shared" si="16"/>
        <v>52856.529</v>
      </c>
      <c r="H83" s="3">
        <f t="shared" si="17"/>
        <v>3157</v>
      </c>
      <c r="I83" s="30" t="s">
        <v>493</v>
      </c>
      <c r="J83" s="31" t="s">
        <v>494</v>
      </c>
      <c r="K83" s="30">
        <v>3157</v>
      </c>
      <c r="L83" s="30" t="s">
        <v>495</v>
      </c>
      <c r="M83" s="31" t="s">
        <v>126</v>
      </c>
      <c r="N83" s="31"/>
      <c r="O83" s="32" t="s">
        <v>224</v>
      </c>
      <c r="P83" s="32" t="s">
        <v>496</v>
      </c>
    </row>
    <row r="84" spans="1:16" ht="12.75" customHeight="1" thickBot="1" x14ac:dyDescent="0.25">
      <c r="A84" s="3" t="str">
        <f t="shared" si="12"/>
        <v>OEJV 0003 </v>
      </c>
      <c r="B84" s="2" t="str">
        <f t="shared" si="13"/>
        <v>I</v>
      </c>
      <c r="C84" s="3">
        <f t="shared" si="14"/>
        <v>53463.642</v>
      </c>
      <c r="D84" s="5" t="str">
        <f t="shared" si="15"/>
        <v>vis</v>
      </c>
      <c r="E84" s="29">
        <f>VLOOKUP(C84,Active!C$21:E$973,3,FALSE)</f>
        <v>3431.0224722524054</v>
      </c>
      <c r="F84" s="2" t="s">
        <v>109</v>
      </c>
      <c r="G84" s="5" t="str">
        <f t="shared" si="16"/>
        <v>53463.642</v>
      </c>
      <c r="H84" s="3">
        <f t="shared" si="17"/>
        <v>3431</v>
      </c>
      <c r="I84" s="30" t="s">
        <v>497</v>
      </c>
      <c r="J84" s="31" t="s">
        <v>498</v>
      </c>
      <c r="K84" s="30">
        <v>3431</v>
      </c>
      <c r="L84" s="30" t="s">
        <v>499</v>
      </c>
      <c r="M84" s="31" t="s">
        <v>126</v>
      </c>
      <c r="N84" s="31"/>
      <c r="O84" s="32" t="s">
        <v>224</v>
      </c>
      <c r="P84" s="33" t="s">
        <v>500</v>
      </c>
    </row>
    <row r="85" spans="1:16" ht="12.75" customHeight="1" thickBot="1" x14ac:dyDescent="0.25">
      <c r="A85" s="3" t="str">
        <f t="shared" si="12"/>
        <v>OEJV 0074 </v>
      </c>
      <c r="B85" s="2" t="str">
        <f t="shared" si="13"/>
        <v>I</v>
      </c>
      <c r="C85" s="3">
        <f t="shared" si="14"/>
        <v>53614.31796</v>
      </c>
      <c r="D85" s="5" t="str">
        <f t="shared" si="15"/>
        <v>vis</v>
      </c>
      <c r="E85" s="29">
        <f>VLOOKUP(C85,Active!C$21:E$973,3,FALSE)</f>
        <v>3499.0252478582152</v>
      </c>
      <c r="F85" s="2" t="s">
        <v>109</v>
      </c>
      <c r="G85" s="5" t="str">
        <f t="shared" si="16"/>
        <v>53614.31796</v>
      </c>
      <c r="H85" s="3">
        <f t="shared" si="17"/>
        <v>3499</v>
      </c>
      <c r="I85" s="30" t="s">
        <v>501</v>
      </c>
      <c r="J85" s="31" t="s">
        <v>502</v>
      </c>
      <c r="K85" s="30">
        <v>3499</v>
      </c>
      <c r="L85" s="30" t="s">
        <v>503</v>
      </c>
      <c r="M85" s="31" t="s">
        <v>504</v>
      </c>
      <c r="N85" s="31" t="s">
        <v>505</v>
      </c>
      <c r="O85" s="32" t="s">
        <v>506</v>
      </c>
      <c r="P85" s="33" t="s">
        <v>462</v>
      </c>
    </row>
    <row r="86" spans="1:16" ht="12.75" customHeight="1" thickBot="1" x14ac:dyDescent="0.25">
      <c r="A86" s="3" t="str">
        <f t="shared" si="12"/>
        <v>BAVM 186 </v>
      </c>
      <c r="B86" s="2" t="str">
        <f t="shared" si="13"/>
        <v>I</v>
      </c>
      <c r="C86" s="3">
        <f t="shared" si="14"/>
        <v>53913.443599999999</v>
      </c>
      <c r="D86" s="5" t="str">
        <f t="shared" si="15"/>
        <v>vis</v>
      </c>
      <c r="E86" s="29">
        <f>VLOOKUP(C86,Active!C$21:E$973,3,FALSE)</f>
        <v>3634.0260387930407</v>
      </c>
      <c r="F86" s="2" t="s">
        <v>109</v>
      </c>
      <c r="G86" s="5" t="str">
        <f t="shared" si="16"/>
        <v>53913.4436</v>
      </c>
      <c r="H86" s="3">
        <f t="shared" si="17"/>
        <v>3634</v>
      </c>
      <c r="I86" s="30" t="s">
        <v>507</v>
      </c>
      <c r="J86" s="31" t="s">
        <v>508</v>
      </c>
      <c r="K86" s="30">
        <v>3634</v>
      </c>
      <c r="L86" s="30" t="s">
        <v>509</v>
      </c>
      <c r="M86" s="31" t="s">
        <v>504</v>
      </c>
      <c r="N86" s="31" t="s">
        <v>510</v>
      </c>
      <c r="O86" s="32" t="s">
        <v>511</v>
      </c>
      <c r="P86" s="33" t="s">
        <v>512</v>
      </c>
    </row>
    <row r="87" spans="1:16" ht="12.75" customHeight="1" thickBot="1" x14ac:dyDescent="0.25">
      <c r="A87" s="3" t="str">
        <f t="shared" si="12"/>
        <v>IBVS 6007 </v>
      </c>
      <c r="B87" s="2" t="str">
        <f t="shared" si="13"/>
        <v>I</v>
      </c>
      <c r="C87" s="3">
        <f t="shared" si="14"/>
        <v>54035.313479999997</v>
      </c>
      <c r="D87" s="5" t="str">
        <f t="shared" si="15"/>
        <v>vis</v>
      </c>
      <c r="E87" s="29">
        <f>VLOOKUP(C87,Active!C$21:E$973,3,FALSE)</f>
        <v>3689.0281114710369</v>
      </c>
      <c r="F87" s="2" t="s">
        <v>109</v>
      </c>
      <c r="G87" s="5" t="str">
        <f t="shared" si="16"/>
        <v>54035.31348</v>
      </c>
      <c r="H87" s="3">
        <f t="shared" si="17"/>
        <v>3689</v>
      </c>
      <c r="I87" s="30" t="s">
        <v>513</v>
      </c>
      <c r="J87" s="31" t="s">
        <v>514</v>
      </c>
      <c r="K87" s="30" t="s">
        <v>515</v>
      </c>
      <c r="L87" s="30" t="s">
        <v>516</v>
      </c>
      <c r="M87" s="31" t="s">
        <v>504</v>
      </c>
      <c r="N87" s="31" t="s">
        <v>505</v>
      </c>
      <c r="O87" s="32" t="s">
        <v>517</v>
      </c>
      <c r="P87" s="33" t="s">
        <v>518</v>
      </c>
    </row>
    <row r="88" spans="1:16" ht="12.75" customHeight="1" thickBot="1" x14ac:dyDescent="0.25">
      <c r="A88" s="3" t="str">
        <f t="shared" si="12"/>
        <v>OEJV 0074 </v>
      </c>
      <c r="B88" s="2" t="str">
        <f t="shared" si="13"/>
        <v>I</v>
      </c>
      <c r="C88" s="3">
        <f t="shared" si="14"/>
        <v>54035.313900000001</v>
      </c>
      <c r="D88" s="5" t="str">
        <f t="shared" si="15"/>
        <v>vis</v>
      </c>
      <c r="E88" s="29">
        <f>VLOOKUP(C88,Active!C$21:E$973,3,FALSE)</f>
        <v>3689.0283010246062</v>
      </c>
      <c r="F88" s="2" t="s">
        <v>109</v>
      </c>
      <c r="G88" s="5" t="str">
        <f t="shared" si="16"/>
        <v>54035.31390</v>
      </c>
      <c r="H88" s="3">
        <f t="shared" si="17"/>
        <v>3689</v>
      </c>
      <c r="I88" s="30" t="s">
        <v>519</v>
      </c>
      <c r="J88" s="31" t="s">
        <v>520</v>
      </c>
      <c r="K88" s="30" t="s">
        <v>515</v>
      </c>
      <c r="L88" s="30" t="s">
        <v>521</v>
      </c>
      <c r="M88" s="31" t="s">
        <v>504</v>
      </c>
      <c r="N88" s="31" t="s">
        <v>70</v>
      </c>
      <c r="O88" s="32" t="s">
        <v>506</v>
      </c>
      <c r="P88" s="33" t="s">
        <v>462</v>
      </c>
    </row>
    <row r="89" spans="1:16" ht="12.75" customHeight="1" thickBot="1" x14ac:dyDescent="0.25">
      <c r="A89" s="3" t="str">
        <f t="shared" si="12"/>
        <v>IBVS 6007 </v>
      </c>
      <c r="B89" s="2" t="str">
        <f t="shared" si="13"/>
        <v>I</v>
      </c>
      <c r="C89" s="3">
        <f t="shared" si="14"/>
        <v>54252.456129999999</v>
      </c>
      <c r="D89" s="5" t="str">
        <f t="shared" si="15"/>
        <v>vis</v>
      </c>
      <c r="E89" s="29">
        <f>VLOOKUP(C89,Active!C$21:E$973,3,FALSE)</f>
        <v>3787.0285018611235</v>
      </c>
      <c r="F89" s="2" t="s">
        <v>109</v>
      </c>
      <c r="G89" s="5" t="str">
        <f t="shared" si="16"/>
        <v>54252.45613</v>
      </c>
      <c r="H89" s="3">
        <f t="shared" si="17"/>
        <v>3787</v>
      </c>
      <c r="I89" s="30" t="s">
        <v>522</v>
      </c>
      <c r="J89" s="31" t="s">
        <v>523</v>
      </c>
      <c r="K89" s="30" t="s">
        <v>524</v>
      </c>
      <c r="L89" s="30" t="s">
        <v>525</v>
      </c>
      <c r="M89" s="31" t="s">
        <v>504</v>
      </c>
      <c r="N89" s="31" t="s">
        <v>505</v>
      </c>
      <c r="O89" s="32" t="s">
        <v>517</v>
      </c>
      <c r="P89" s="33" t="s">
        <v>518</v>
      </c>
    </row>
    <row r="90" spans="1:16" ht="12.75" customHeight="1" thickBot="1" x14ac:dyDescent="0.25">
      <c r="A90" s="3" t="str">
        <f t="shared" si="12"/>
        <v>IBVS 5897 </v>
      </c>
      <c r="B90" s="2" t="str">
        <f t="shared" si="13"/>
        <v>I</v>
      </c>
      <c r="C90" s="3">
        <f t="shared" si="14"/>
        <v>54662.368799999997</v>
      </c>
      <c r="D90" s="5" t="str">
        <f t="shared" si="15"/>
        <v>vis</v>
      </c>
      <c r="E90" s="29">
        <f>VLOOKUP(C90,Active!C$21:E$973,3,FALSE)</f>
        <v>3972.0294755797458</v>
      </c>
      <c r="F90" s="2" t="s">
        <v>109</v>
      </c>
      <c r="G90" s="5" t="str">
        <f t="shared" si="16"/>
        <v>54662.3688</v>
      </c>
      <c r="H90" s="3">
        <f t="shared" si="17"/>
        <v>3972</v>
      </c>
      <c r="I90" s="30" t="s">
        <v>551</v>
      </c>
      <c r="J90" s="31" t="s">
        <v>552</v>
      </c>
      <c r="K90" s="30">
        <v>3972</v>
      </c>
      <c r="L90" s="30" t="s">
        <v>553</v>
      </c>
      <c r="M90" s="31" t="s">
        <v>504</v>
      </c>
      <c r="N90" s="31" t="s">
        <v>554</v>
      </c>
      <c r="O90" s="32" t="s">
        <v>530</v>
      </c>
      <c r="P90" s="33" t="s">
        <v>555</v>
      </c>
    </row>
    <row r="91" spans="1:16" ht="12.75" customHeight="1" thickBot="1" x14ac:dyDescent="0.25">
      <c r="A91" s="3" t="str">
        <f t="shared" si="12"/>
        <v>BAVM 214 </v>
      </c>
      <c r="B91" s="2" t="str">
        <f t="shared" si="13"/>
        <v>I</v>
      </c>
      <c r="C91" s="3">
        <f t="shared" si="14"/>
        <v>55012.460700000003</v>
      </c>
      <c r="D91" s="5" t="str">
        <f t="shared" si="15"/>
        <v>vis</v>
      </c>
      <c r="E91" s="29">
        <f>VLOOKUP(C91,Active!C$21:E$973,3,FALSE)</f>
        <v>4130.0322579553285</v>
      </c>
      <c r="F91" s="2" t="s">
        <v>109</v>
      </c>
      <c r="G91" s="5" t="str">
        <f t="shared" si="16"/>
        <v>55012.4607</v>
      </c>
      <c r="H91" s="3">
        <f t="shared" si="17"/>
        <v>4130</v>
      </c>
      <c r="I91" s="30" t="s">
        <v>562</v>
      </c>
      <c r="J91" s="31" t="s">
        <v>563</v>
      </c>
      <c r="K91" s="30">
        <v>4130</v>
      </c>
      <c r="L91" s="30" t="s">
        <v>564</v>
      </c>
      <c r="M91" s="31" t="s">
        <v>504</v>
      </c>
      <c r="N91" s="34" t="s">
        <v>510</v>
      </c>
      <c r="O91" s="32" t="s">
        <v>565</v>
      </c>
      <c r="P91" s="33" t="s">
        <v>566</v>
      </c>
    </row>
    <row r="92" spans="1:16" ht="12.75" customHeight="1" thickBot="1" x14ac:dyDescent="0.25">
      <c r="A92" s="3" t="str">
        <f t="shared" si="12"/>
        <v>IBVS 5897 </v>
      </c>
      <c r="B92" s="2" t="str">
        <f t="shared" si="13"/>
        <v>I</v>
      </c>
      <c r="C92" s="3">
        <f t="shared" si="14"/>
        <v>55021.321799999998</v>
      </c>
      <c r="D92" s="5" t="str">
        <f t="shared" si="15"/>
        <v>vis</v>
      </c>
      <c r="E92" s="29">
        <f>VLOOKUP(C92,Active!C$21:E$973,3,FALSE)</f>
        <v>4134.0314320433536</v>
      </c>
      <c r="F92" s="2" t="s">
        <v>109</v>
      </c>
      <c r="G92" s="5" t="str">
        <f t="shared" si="16"/>
        <v>55021.3218</v>
      </c>
      <c r="H92" s="3">
        <f t="shared" si="17"/>
        <v>4134</v>
      </c>
      <c r="I92" s="30" t="s">
        <v>567</v>
      </c>
      <c r="J92" s="31" t="s">
        <v>568</v>
      </c>
      <c r="K92" s="30">
        <v>4134</v>
      </c>
      <c r="L92" s="30" t="s">
        <v>569</v>
      </c>
      <c r="M92" s="31" t="s">
        <v>504</v>
      </c>
      <c r="N92" s="31" t="s">
        <v>570</v>
      </c>
      <c r="O92" s="32" t="s">
        <v>530</v>
      </c>
      <c r="P92" s="33" t="s">
        <v>555</v>
      </c>
    </row>
    <row r="93" spans="1:16" ht="12.75" customHeight="1" thickBot="1" x14ac:dyDescent="0.25">
      <c r="A93" s="3" t="str">
        <f t="shared" si="12"/>
        <v>IBVS 5897 </v>
      </c>
      <c r="B93" s="2" t="str">
        <f t="shared" si="13"/>
        <v>II</v>
      </c>
      <c r="C93" s="3">
        <f t="shared" si="14"/>
        <v>55022.429300000003</v>
      </c>
      <c r="D93" s="5" t="str">
        <f t="shared" si="15"/>
        <v>vis</v>
      </c>
      <c r="E93" s="29">
        <f>VLOOKUP(C93,Active!C$21:E$973,3,FALSE)</f>
        <v>4134.5312667481321</v>
      </c>
      <c r="F93" s="2" t="s">
        <v>109</v>
      </c>
      <c r="G93" s="5" t="str">
        <f t="shared" si="16"/>
        <v>55022.4293</v>
      </c>
      <c r="H93" s="3">
        <f t="shared" si="17"/>
        <v>4134.5</v>
      </c>
      <c r="I93" s="30" t="s">
        <v>571</v>
      </c>
      <c r="J93" s="31" t="s">
        <v>572</v>
      </c>
      <c r="K93" s="30">
        <v>4134.5</v>
      </c>
      <c r="L93" s="30" t="s">
        <v>573</v>
      </c>
      <c r="M93" s="31" t="s">
        <v>504</v>
      </c>
      <c r="N93" s="31" t="s">
        <v>505</v>
      </c>
      <c r="O93" s="32" t="s">
        <v>530</v>
      </c>
      <c r="P93" s="33" t="s">
        <v>555</v>
      </c>
    </row>
    <row r="94" spans="1:16" ht="12.75" customHeight="1" thickBot="1" x14ac:dyDescent="0.25">
      <c r="A94" s="3" t="str">
        <f t="shared" si="12"/>
        <v>IBVS 5897 </v>
      </c>
      <c r="B94" s="2" t="str">
        <f t="shared" si="13"/>
        <v>I</v>
      </c>
      <c r="C94" s="3">
        <f t="shared" si="14"/>
        <v>55023.5389</v>
      </c>
      <c r="D94" s="5" t="str">
        <f t="shared" si="15"/>
        <v>vis</v>
      </c>
      <c r="E94" s="29">
        <f>VLOOKUP(C94,Active!C$21:E$973,3,FALSE)</f>
        <v>4135.0320492207438</v>
      </c>
      <c r="F94" s="2" t="s">
        <v>109</v>
      </c>
      <c r="G94" s="5" t="str">
        <f t="shared" si="16"/>
        <v>55023.5389</v>
      </c>
      <c r="H94" s="3">
        <f t="shared" si="17"/>
        <v>4135</v>
      </c>
      <c r="I94" s="30" t="s">
        <v>574</v>
      </c>
      <c r="J94" s="31" t="s">
        <v>575</v>
      </c>
      <c r="K94" s="30">
        <v>4135</v>
      </c>
      <c r="L94" s="30" t="s">
        <v>576</v>
      </c>
      <c r="M94" s="31" t="s">
        <v>504</v>
      </c>
      <c r="N94" s="31" t="s">
        <v>577</v>
      </c>
      <c r="O94" s="32" t="s">
        <v>530</v>
      </c>
      <c r="P94" s="33" t="s">
        <v>555</v>
      </c>
    </row>
    <row r="95" spans="1:16" ht="12.75" customHeight="1" thickBot="1" x14ac:dyDescent="0.25">
      <c r="A95" s="3" t="str">
        <f t="shared" si="12"/>
        <v>IBVS 5924 </v>
      </c>
      <c r="B95" s="2" t="str">
        <f t="shared" si="13"/>
        <v>I</v>
      </c>
      <c r="C95" s="3">
        <f t="shared" si="14"/>
        <v>55114.383000000002</v>
      </c>
      <c r="D95" s="5" t="str">
        <f t="shared" si="15"/>
        <v>vis</v>
      </c>
      <c r="E95" s="29">
        <f>VLOOKUP(C95,Active!C$21:E$973,3,FALSE)</f>
        <v>4176.0316283666934</v>
      </c>
      <c r="F95" s="2" t="s">
        <v>109</v>
      </c>
      <c r="G95" s="5" t="str">
        <f t="shared" si="16"/>
        <v>55114.3830</v>
      </c>
      <c r="H95" s="3">
        <f t="shared" si="17"/>
        <v>4176</v>
      </c>
      <c r="I95" s="30" t="s">
        <v>582</v>
      </c>
      <c r="J95" s="31" t="s">
        <v>583</v>
      </c>
      <c r="K95" s="30">
        <v>4176</v>
      </c>
      <c r="L95" s="30" t="s">
        <v>584</v>
      </c>
      <c r="M95" s="31" t="s">
        <v>504</v>
      </c>
      <c r="N95" s="31" t="s">
        <v>101</v>
      </c>
      <c r="O95" s="32" t="s">
        <v>585</v>
      </c>
      <c r="P95" s="33" t="s">
        <v>586</v>
      </c>
    </row>
    <row r="96" spans="1:16" ht="12.75" customHeight="1" thickBot="1" x14ac:dyDescent="0.25">
      <c r="A96" s="3" t="str">
        <f t="shared" si="12"/>
        <v>BAVM 215 </v>
      </c>
      <c r="B96" s="2" t="str">
        <f t="shared" si="13"/>
        <v>I</v>
      </c>
      <c r="C96" s="3">
        <f t="shared" si="14"/>
        <v>55393.568599999999</v>
      </c>
      <c r="D96" s="5" t="str">
        <f t="shared" si="15"/>
        <v>vis</v>
      </c>
      <c r="E96" s="29">
        <f>VLOOKUP(C96,Active!C$21:E$973,3,FALSE)</f>
        <v>4302.0331199727407</v>
      </c>
      <c r="F96" s="2" t="s">
        <v>109</v>
      </c>
      <c r="G96" s="5" t="str">
        <f t="shared" si="16"/>
        <v>55393.5686</v>
      </c>
      <c r="H96" s="3">
        <f t="shared" si="17"/>
        <v>4302</v>
      </c>
      <c r="I96" s="30" t="s">
        <v>587</v>
      </c>
      <c r="J96" s="31" t="s">
        <v>588</v>
      </c>
      <c r="K96" s="30">
        <v>4302</v>
      </c>
      <c r="L96" s="30" t="s">
        <v>589</v>
      </c>
      <c r="M96" s="31" t="s">
        <v>504</v>
      </c>
      <c r="N96" s="34" t="s">
        <v>510</v>
      </c>
      <c r="O96" s="32" t="s">
        <v>540</v>
      </c>
      <c r="P96" s="33" t="s">
        <v>590</v>
      </c>
    </row>
    <row r="97" spans="1:16" ht="12.75" customHeight="1" thickBot="1" x14ac:dyDescent="0.25">
      <c r="A97" s="3" t="str">
        <f t="shared" si="12"/>
        <v> VSS 1.271 </v>
      </c>
      <c r="B97" s="2" t="str">
        <f t="shared" si="13"/>
        <v>I</v>
      </c>
      <c r="C97" s="3">
        <f t="shared" si="14"/>
        <v>27612.51</v>
      </c>
      <c r="D97" s="5" t="str">
        <f t="shared" si="15"/>
        <v>vis</v>
      </c>
      <c r="E97" s="29">
        <f>VLOOKUP(C97,Active!C$21:E$973,3,FALSE)</f>
        <v>-8236.0591813316805</v>
      </c>
      <c r="F97" s="2" t="s">
        <v>109</v>
      </c>
      <c r="G97" s="5" t="str">
        <f t="shared" si="16"/>
        <v>27612.51</v>
      </c>
      <c r="H97" s="3">
        <f t="shared" si="17"/>
        <v>-8236</v>
      </c>
      <c r="I97" s="30" t="s">
        <v>111</v>
      </c>
      <c r="J97" s="31" t="s">
        <v>112</v>
      </c>
      <c r="K97" s="30">
        <v>-8236</v>
      </c>
      <c r="L97" s="30" t="s">
        <v>113</v>
      </c>
      <c r="M97" s="31" t="s">
        <v>114</v>
      </c>
      <c r="N97" s="31"/>
      <c r="O97" s="32" t="s">
        <v>115</v>
      </c>
      <c r="P97" s="32" t="s">
        <v>116</v>
      </c>
    </row>
    <row r="98" spans="1:16" ht="12.75" customHeight="1" thickBot="1" x14ac:dyDescent="0.25">
      <c r="A98" s="3" t="str">
        <f t="shared" si="12"/>
        <v> VSS 1.271 </v>
      </c>
      <c r="B98" s="2" t="str">
        <f t="shared" si="13"/>
        <v>I</v>
      </c>
      <c r="C98" s="3">
        <f t="shared" si="14"/>
        <v>27931.53</v>
      </c>
      <c r="D98" s="5" t="str">
        <f t="shared" si="15"/>
        <v>vis</v>
      </c>
      <c r="E98" s="29">
        <f>VLOOKUP(C98,Active!C$21:E$973,3,FALSE)</f>
        <v>-8092.079707275132</v>
      </c>
      <c r="F98" s="2" t="s">
        <v>109</v>
      </c>
      <c r="G98" s="5" t="str">
        <f t="shared" si="16"/>
        <v>27931.53</v>
      </c>
      <c r="H98" s="3">
        <f t="shared" si="17"/>
        <v>-8092</v>
      </c>
      <c r="I98" s="30" t="s">
        <v>117</v>
      </c>
      <c r="J98" s="31" t="s">
        <v>118</v>
      </c>
      <c r="K98" s="30">
        <v>-8092</v>
      </c>
      <c r="L98" s="30" t="s">
        <v>119</v>
      </c>
      <c r="M98" s="31" t="s">
        <v>114</v>
      </c>
      <c r="N98" s="31"/>
      <c r="O98" s="32" t="s">
        <v>115</v>
      </c>
      <c r="P98" s="32" t="s">
        <v>116</v>
      </c>
    </row>
    <row r="99" spans="1:16" ht="12.75" customHeight="1" thickBot="1" x14ac:dyDescent="0.25">
      <c r="A99" s="3" t="str">
        <f t="shared" si="12"/>
        <v> VSS 1.271 </v>
      </c>
      <c r="B99" s="2" t="str">
        <f t="shared" si="13"/>
        <v>I</v>
      </c>
      <c r="C99" s="3">
        <f t="shared" si="14"/>
        <v>28432.400000000001</v>
      </c>
      <c r="D99" s="5" t="str">
        <f t="shared" si="15"/>
        <v>vis</v>
      </c>
      <c r="E99" s="29">
        <f>VLOOKUP(C99,Active!C$21:E$973,3,FALSE)</f>
        <v>-7866.0280516713974</v>
      </c>
      <c r="F99" s="2" t="s">
        <v>109</v>
      </c>
      <c r="G99" s="5" t="str">
        <f t="shared" si="16"/>
        <v>28432.40</v>
      </c>
      <c r="H99" s="3">
        <f t="shared" si="17"/>
        <v>-7866</v>
      </c>
      <c r="I99" s="30" t="s">
        <v>120</v>
      </c>
      <c r="J99" s="31" t="s">
        <v>121</v>
      </c>
      <c r="K99" s="30">
        <v>-7866</v>
      </c>
      <c r="L99" s="30" t="s">
        <v>122</v>
      </c>
      <c r="M99" s="31" t="s">
        <v>114</v>
      </c>
      <c r="N99" s="31"/>
      <c r="O99" s="32" t="s">
        <v>115</v>
      </c>
      <c r="P99" s="32" t="s">
        <v>116</v>
      </c>
    </row>
    <row r="100" spans="1:16" ht="12.75" customHeight="1" thickBot="1" x14ac:dyDescent="0.25">
      <c r="A100" s="3" t="str">
        <f t="shared" si="12"/>
        <v> AAC 3.91 </v>
      </c>
      <c r="B100" s="2" t="str">
        <f t="shared" si="13"/>
        <v>I</v>
      </c>
      <c r="C100" s="3">
        <f t="shared" si="14"/>
        <v>28700.48</v>
      </c>
      <c r="D100" s="5" t="str">
        <f t="shared" si="15"/>
        <v>vis</v>
      </c>
      <c r="E100" s="29">
        <f>VLOOKUP(C100,Active!C$21:E$973,3,FALSE)</f>
        <v>-7745.038717444455</v>
      </c>
      <c r="F100" s="2" t="s">
        <v>109</v>
      </c>
      <c r="G100" s="5" t="str">
        <f t="shared" si="16"/>
        <v>28700.48</v>
      </c>
      <c r="H100" s="3">
        <f t="shared" si="17"/>
        <v>-7745</v>
      </c>
      <c r="I100" s="30" t="s">
        <v>123</v>
      </c>
      <c r="J100" s="31" t="s">
        <v>124</v>
      </c>
      <c r="K100" s="30">
        <v>-7745</v>
      </c>
      <c r="L100" s="30" t="s">
        <v>125</v>
      </c>
      <c r="M100" s="31" t="s">
        <v>126</v>
      </c>
      <c r="N100" s="31"/>
      <c r="O100" s="32" t="s">
        <v>127</v>
      </c>
      <c r="P100" s="32" t="s">
        <v>128</v>
      </c>
    </row>
    <row r="101" spans="1:16" ht="12.75" customHeight="1" thickBot="1" x14ac:dyDescent="0.25">
      <c r="A101" s="3" t="str">
        <f t="shared" si="12"/>
        <v> AA 27.162 </v>
      </c>
      <c r="B101" s="2" t="str">
        <f t="shared" si="13"/>
        <v>I</v>
      </c>
      <c r="C101" s="3">
        <f t="shared" si="14"/>
        <v>28811.266</v>
      </c>
      <c r="D101" s="5" t="str">
        <f t="shared" si="15"/>
        <v>vis</v>
      </c>
      <c r="E101" s="29">
        <f>VLOOKUP(C101,Active!C$21:E$973,3,FALSE)</f>
        <v>-7695.0389995182168</v>
      </c>
      <c r="F101" s="2" t="s">
        <v>109</v>
      </c>
      <c r="G101" s="5" t="str">
        <f t="shared" si="16"/>
        <v>28811.266</v>
      </c>
      <c r="H101" s="3">
        <f t="shared" si="17"/>
        <v>-7695</v>
      </c>
      <c r="I101" s="30" t="s">
        <v>129</v>
      </c>
      <c r="J101" s="31" t="s">
        <v>130</v>
      </c>
      <c r="K101" s="30">
        <v>-7695</v>
      </c>
      <c r="L101" s="30" t="s">
        <v>131</v>
      </c>
      <c r="M101" s="31" t="s">
        <v>126</v>
      </c>
      <c r="N101" s="31"/>
      <c r="O101" s="32" t="s">
        <v>127</v>
      </c>
      <c r="P101" s="32" t="s">
        <v>132</v>
      </c>
    </row>
    <row r="102" spans="1:16" ht="12.75" customHeight="1" thickBot="1" x14ac:dyDescent="0.25">
      <c r="A102" s="3" t="str">
        <f t="shared" si="12"/>
        <v> AA 27.162 </v>
      </c>
      <c r="B102" s="2" t="str">
        <f t="shared" si="13"/>
        <v>I</v>
      </c>
      <c r="C102" s="3">
        <f t="shared" si="14"/>
        <v>29130.331999999999</v>
      </c>
      <c r="D102" s="5" t="str">
        <f t="shared" si="15"/>
        <v>vis</v>
      </c>
      <c r="E102" s="29">
        <f>VLOOKUP(C102,Active!C$21:E$973,3,FALSE)</f>
        <v>-7551.0387648328478</v>
      </c>
      <c r="F102" s="2" t="s">
        <v>109</v>
      </c>
      <c r="G102" s="5" t="str">
        <f t="shared" si="16"/>
        <v>29130.332</v>
      </c>
      <c r="H102" s="3">
        <f t="shared" si="17"/>
        <v>-7551</v>
      </c>
      <c r="I102" s="30" t="s">
        <v>133</v>
      </c>
      <c r="J102" s="31" t="s">
        <v>134</v>
      </c>
      <c r="K102" s="30">
        <v>-7551</v>
      </c>
      <c r="L102" s="30" t="s">
        <v>131</v>
      </c>
      <c r="M102" s="31" t="s">
        <v>126</v>
      </c>
      <c r="N102" s="31"/>
      <c r="O102" s="32" t="s">
        <v>127</v>
      </c>
      <c r="P102" s="32" t="s">
        <v>132</v>
      </c>
    </row>
    <row r="103" spans="1:16" ht="12.75" customHeight="1" thickBot="1" x14ac:dyDescent="0.25">
      <c r="A103" s="3" t="str">
        <f t="shared" si="12"/>
        <v> NAZ 7.35 </v>
      </c>
      <c r="B103" s="2" t="str">
        <f t="shared" si="13"/>
        <v>I</v>
      </c>
      <c r="C103" s="3">
        <f t="shared" si="14"/>
        <v>29429.460999999999</v>
      </c>
      <c r="D103" s="5" t="str">
        <f t="shared" si="15"/>
        <v>vis</v>
      </c>
      <c r="E103" s="29">
        <f>VLOOKUP(C103,Active!C$21:E$973,3,FALSE)</f>
        <v>-7416.0364574694813</v>
      </c>
      <c r="F103" s="2" t="s">
        <v>109</v>
      </c>
      <c r="G103" s="5" t="str">
        <f t="shared" si="16"/>
        <v>29429.461</v>
      </c>
      <c r="H103" s="3">
        <f t="shared" si="17"/>
        <v>-7416</v>
      </c>
      <c r="I103" s="30" t="s">
        <v>135</v>
      </c>
      <c r="J103" s="31" t="s">
        <v>136</v>
      </c>
      <c r="K103" s="30">
        <v>-7416</v>
      </c>
      <c r="L103" s="30" t="s">
        <v>137</v>
      </c>
      <c r="M103" s="31" t="s">
        <v>126</v>
      </c>
      <c r="N103" s="31"/>
      <c r="O103" s="32" t="s">
        <v>138</v>
      </c>
      <c r="P103" s="32" t="s">
        <v>139</v>
      </c>
    </row>
    <row r="104" spans="1:16" ht="12.75" customHeight="1" thickBot="1" x14ac:dyDescent="0.25">
      <c r="A104" s="3" t="str">
        <f t="shared" si="12"/>
        <v> VSS 1.271 </v>
      </c>
      <c r="B104" s="2" t="str">
        <f t="shared" si="13"/>
        <v>I</v>
      </c>
      <c r="C104" s="3">
        <f t="shared" si="14"/>
        <v>29429.52</v>
      </c>
      <c r="D104" s="5" t="str">
        <f t="shared" si="15"/>
        <v>vis</v>
      </c>
      <c r="E104" s="29">
        <f>VLOOKUP(C104,Active!C$21:E$973,3,FALSE)</f>
        <v>-7416.0098297064269</v>
      </c>
      <c r="F104" s="2" t="s">
        <v>109</v>
      </c>
      <c r="G104" s="5" t="str">
        <f t="shared" si="16"/>
        <v>29429.52</v>
      </c>
      <c r="H104" s="3">
        <f t="shared" si="17"/>
        <v>-7416</v>
      </c>
      <c r="I104" s="30" t="s">
        <v>140</v>
      </c>
      <c r="J104" s="31" t="s">
        <v>141</v>
      </c>
      <c r="K104" s="30">
        <v>-7416</v>
      </c>
      <c r="L104" s="30" t="s">
        <v>142</v>
      </c>
      <c r="M104" s="31" t="s">
        <v>114</v>
      </c>
      <c r="N104" s="31"/>
      <c r="O104" s="32" t="s">
        <v>115</v>
      </c>
      <c r="P104" s="32" t="s">
        <v>116</v>
      </c>
    </row>
    <row r="105" spans="1:16" ht="12.75" customHeight="1" thickBot="1" x14ac:dyDescent="0.25">
      <c r="A105" s="3" t="str">
        <f t="shared" si="12"/>
        <v> NAZ 7.35 </v>
      </c>
      <c r="B105" s="2" t="str">
        <f t="shared" si="13"/>
        <v>I</v>
      </c>
      <c r="C105" s="3">
        <f t="shared" si="14"/>
        <v>29571.256000000001</v>
      </c>
      <c r="D105" s="5" t="str">
        <f t="shared" si="15"/>
        <v>vis</v>
      </c>
      <c r="E105" s="29">
        <f>VLOOKUP(C105,Active!C$21:E$973,3,FALSE)</f>
        <v>-7352.0418191275321</v>
      </c>
      <c r="F105" s="2" t="s">
        <v>109</v>
      </c>
      <c r="G105" s="5" t="str">
        <f t="shared" si="16"/>
        <v>29571.256</v>
      </c>
      <c r="H105" s="3">
        <f t="shared" si="17"/>
        <v>-7352</v>
      </c>
      <c r="I105" s="30" t="s">
        <v>143</v>
      </c>
      <c r="J105" s="31" t="s">
        <v>144</v>
      </c>
      <c r="K105" s="30">
        <v>-7352</v>
      </c>
      <c r="L105" s="30" t="s">
        <v>145</v>
      </c>
      <c r="M105" s="31" t="s">
        <v>126</v>
      </c>
      <c r="N105" s="31"/>
      <c r="O105" s="32" t="s">
        <v>138</v>
      </c>
      <c r="P105" s="32" t="s">
        <v>139</v>
      </c>
    </row>
    <row r="106" spans="1:16" ht="12.75" customHeight="1" thickBot="1" x14ac:dyDescent="0.25">
      <c r="A106" s="3" t="str">
        <f t="shared" si="12"/>
        <v> VSS 1.271 </v>
      </c>
      <c r="B106" s="2" t="str">
        <f t="shared" si="13"/>
        <v>I</v>
      </c>
      <c r="C106" s="3">
        <f t="shared" si="14"/>
        <v>29808.44</v>
      </c>
      <c r="D106" s="5" t="str">
        <f t="shared" si="15"/>
        <v>vis</v>
      </c>
      <c r="E106" s="29">
        <f>VLOOKUP(C106,Active!C$21:E$973,3,FALSE)</f>
        <v>-7244.9964063802818</v>
      </c>
      <c r="F106" s="2" t="s">
        <v>109</v>
      </c>
      <c r="G106" s="5" t="str">
        <f t="shared" si="16"/>
        <v>29808.44</v>
      </c>
      <c r="H106" s="3">
        <f t="shared" si="17"/>
        <v>-7245</v>
      </c>
      <c r="I106" s="30" t="s">
        <v>146</v>
      </c>
      <c r="J106" s="31" t="s">
        <v>147</v>
      </c>
      <c r="K106" s="30">
        <v>-7245</v>
      </c>
      <c r="L106" s="30" t="s">
        <v>148</v>
      </c>
      <c r="M106" s="31" t="s">
        <v>114</v>
      </c>
      <c r="N106" s="31"/>
      <c r="O106" s="32" t="s">
        <v>115</v>
      </c>
      <c r="P106" s="32" t="s">
        <v>116</v>
      </c>
    </row>
    <row r="107" spans="1:16" ht="12.75" customHeight="1" thickBot="1" x14ac:dyDescent="0.25">
      <c r="A107" s="3" t="str">
        <f t="shared" ref="A107:A138" si="18">P107</f>
        <v> VSS 1.271 </v>
      </c>
      <c r="B107" s="2" t="str">
        <f t="shared" ref="B107:B138" si="19">IF(H107=INT(H107),"I","II")</f>
        <v>I</v>
      </c>
      <c r="C107" s="3">
        <f t="shared" ref="C107:C138" si="20">1*G107</f>
        <v>29961.26</v>
      </c>
      <c r="D107" s="5" t="str">
        <f t="shared" ref="D107:D138" si="21">VLOOKUP(F107,I$1:J$5,2,FALSE)</f>
        <v>vis</v>
      </c>
      <c r="E107" s="29">
        <f>VLOOKUP(C107,Active!C$21:E$973,3,FALSE)</f>
        <v>-7176.0259868914673</v>
      </c>
      <c r="F107" s="2" t="s">
        <v>109</v>
      </c>
      <c r="G107" s="5" t="str">
        <f t="shared" ref="G107:G138" si="22">MID(I107,3,LEN(I107)-3)</f>
        <v>29961.26</v>
      </c>
      <c r="H107" s="3">
        <f t="shared" ref="H107:H138" si="23">1*K107</f>
        <v>-7176</v>
      </c>
      <c r="I107" s="30" t="s">
        <v>149</v>
      </c>
      <c r="J107" s="31" t="s">
        <v>150</v>
      </c>
      <c r="K107" s="30">
        <v>-7176</v>
      </c>
      <c r="L107" s="30" t="s">
        <v>122</v>
      </c>
      <c r="M107" s="31" t="s">
        <v>114</v>
      </c>
      <c r="N107" s="31"/>
      <c r="O107" s="32" t="s">
        <v>115</v>
      </c>
      <c r="P107" s="32" t="s">
        <v>116</v>
      </c>
    </row>
    <row r="108" spans="1:16" ht="12.75" customHeight="1" thickBot="1" x14ac:dyDescent="0.25">
      <c r="A108" s="3" t="str">
        <f t="shared" si="18"/>
        <v> AA 27.162 </v>
      </c>
      <c r="B108" s="2" t="str">
        <f t="shared" si="19"/>
        <v>I</v>
      </c>
      <c r="C108" s="3">
        <f t="shared" si="20"/>
        <v>30169.521000000001</v>
      </c>
      <c r="D108" s="5" t="str">
        <f t="shared" si="21"/>
        <v>vis</v>
      </c>
      <c r="E108" s="29">
        <f>VLOOKUP(C108,Active!C$21:E$973,3,FALSE)</f>
        <v>-7082.0340451746752</v>
      </c>
      <c r="F108" s="2" t="s">
        <v>109</v>
      </c>
      <c r="G108" s="5" t="str">
        <f t="shared" si="22"/>
        <v>30169.521</v>
      </c>
      <c r="H108" s="3">
        <f t="shared" si="23"/>
        <v>-7082</v>
      </c>
      <c r="I108" s="30" t="s">
        <v>151</v>
      </c>
      <c r="J108" s="31" t="s">
        <v>152</v>
      </c>
      <c r="K108" s="30">
        <v>-7082</v>
      </c>
      <c r="L108" s="30" t="s">
        <v>153</v>
      </c>
      <c r="M108" s="31" t="s">
        <v>126</v>
      </c>
      <c r="N108" s="31"/>
      <c r="O108" s="32" t="s">
        <v>127</v>
      </c>
      <c r="P108" s="32" t="s">
        <v>132</v>
      </c>
    </row>
    <row r="109" spans="1:16" ht="12.75" customHeight="1" thickBot="1" x14ac:dyDescent="0.25">
      <c r="A109" s="3" t="str">
        <f t="shared" si="18"/>
        <v> VSS 1.271 </v>
      </c>
      <c r="B109" s="2" t="str">
        <f t="shared" si="19"/>
        <v>I</v>
      </c>
      <c r="C109" s="3">
        <f t="shared" si="20"/>
        <v>30200.51</v>
      </c>
      <c r="D109" s="5" t="str">
        <f t="shared" si="21"/>
        <v>vis</v>
      </c>
      <c r="E109" s="29">
        <f>VLOOKUP(C109,Active!C$21:E$973,3,FALSE)</f>
        <v>-7068.0481511193238</v>
      </c>
      <c r="F109" s="2" t="s">
        <v>109</v>
      </c>
      <c r="G109" s="5" t="str">
        <f t="shared" si="22"/>
        <v>30200.51</v>
      </c>
      <c r="H109" s="3">
        <f t="shared" si="23"/>
        <v>-7068</v>
      </c>
      <c r="I109" s="30" t="s">
        <v>154</v>
      </c>
      <c r="J109" s="31" t="s">
        <v>155</v>
      </c>
      <c r="K109" s="30">
        <v>-7068</v>
      </c>
      <c r="L109" s="30" t="s">
        <v>156</v>
      </c>
      <c r="M109" s="31" t="s">
        <v>114</v>
      </c>
      <c r="N109" s="31"/>
      <c r="O109" s="32" t="s">
        <v>115</v>
      </c>
      <c r="P109" s="32" t="s">
        <v>116</v>
      </c>
    </row>
    <row r="110" spans="1:16" ht="12.75" customHeight="1" thickBot="1" x14ac:dyDescent="0.25">
      <c r="A110" s="3" t="str">
        <f t="shared" si="18"/>
        <v> VSS 1.271 </v>
      </c>
      <c r="B110" s="2" t="str">
        <f t="shared" si="19"/>
        <v>I</v>
      </c>
      <c r="C110" s="3">
        <f t="shared" si="20"/>
        <v>30260.32</v>
      </c>
      <c r="D110" s="5" t="str">
        <f t="shared" si="21"/>
        <v>vis</v>
      </c>
      <c r="E110" s="29">
        <f>VLOOKUP(C110,Active!C$21:E$973,3,FALSE)</f>
        <v>-7041.0548204713323</v>
      </c>
      <c r="F110" s="2" t="s">
        <v>109</v>
      </c>
      <c r="G110" s="5" t="str">
        <f t="shared" si="22"/>
        <v>30260.32</v>
      </c>
      <c r="H110" s="3">
        <f t="shared" si="23"/>
        <v>-7041</v>
      </c>
      <c r="I110" s="30" t="s">
        <v>157</v>
      </c>
      <c r="J110" s="31" t="s">
        <v>158</v>
      </c>
      <c r="K110" s="30">
        <v>-7041</v>
      </c>
      <c r="L110" s="30" t="s">
        <v>159</v>
      </c>
      <c r="M110" s="31" t="s">
        <v>114</v>
      </c>
      <c r="N110" s="31"/>
      <c r="O110" s="32" t="s">
        <v>115</v>
      </c>
      <c r="P110" s="32" t="s">
        <v>116</v>
      </c>
    </row>
    <row r="111" spans="1:16" ht="12.75" customHeight="1" thickBot="1" x14ac:dyDescent="0.25">
      <c r="A111" s="3" t="str">
        <f t="shared" si="18"/>
        <v> AA 27.162 </v>
      </c>
      <c r="B111" s="2" t="str">
        <f t="shared" si="19"/>
        <v>I</v>
      </c>
      <c r="C111" s="3">
        <f t="shared" si="20"/>
        <v>30639.249</v>
      </c>
      <c r="D111" s="5" t="str">
        <f t="shared" si="21"/>
        <v>vis</v>
      </c>
      <c r="E111" s="29">
        <f>VLOOKUP(C111,Active!C$21:E$973,3,FALSE)</f>
        <v>-6870.0373352830256</v>
      </c>
      <c r="F111" s="2" t="s">
        <v>109</v>
      </c>
      <c r="G111" s="5" t="str">
        <f t="shared" si="22"/>
        <v>30639.249</v>
      </c>
      <c r="H111" s="3">
        <f t="shared" si="23"/>
        <v>-6870</v>
      </c>
      <c r="I111" s="30" t="s">
        <v>160</v>
      </c>
      <c r="J111" s="31" t="s">
        <v>161</v>
      </c>
      <c r="K111" s="30">
        <v>-6870</v>
      </c>
      <c r="L111" s="30" t="s">
        <v>162</v>
      </c>
      <c r="M111" s="31" t="s">
        <v>126</v>
      </c>
      <c r="N111" s="31"/>
      <c r="O111" s="32" t="s">
        <v>127</v>
      </c>
      <c r="P111" s="32" t="s">
        <v>132</v>
      </c>
    </row>
    <row r="112" spans="1:16" ht="12.75" customHeight="1" thickBot="1" x14ac:dyDescent="0.25">
      <c r="A112" s="3" t="str">
        <f t="shared" si="18"/>
        <v> AC 219.31 </v>
      </c>
      <c r="B112" s="2" t="str">
        <f t="shared" si="19"/>
        <v>I</v>
      </c>
      <c r="C112" s="3">
        <f t="shared" si="20"/>
        <v>30938.378000000001</v>
      </c>
      <c r="D112" s="5" t="str">
        <f t="shared" si="21"/>
        <v>vis</v>
      </c>
      <c r="E112" s="29">
        <f>VLOOKUP(C112,Active!C$21:E$973,3,FALSE)</f>
        <v>-6735.0350279196591</v>
      </c>
      <c r="F112" s="2" t="s">
        <v>109</v>
      </c>
      <c r="G112" s="5" t="str">
        <f t="shared" si="22"/>
        <v>30938.378</v>
      </c>
      <c r="H112" s="3">
        <f t="shared" si="23"/>
        <v>-6735</v>
      </c>
      <c r="I112" s="30" t="s">
        <v>163</v>
      </c>
      <c r="J112" s="31" t="s">
        <v>164</v>
      </c>
      <c r="K112" s="30">
        <v>-6735</v>
      </c>
      <c r="L112" s="30" t="s">
        <v>165</v>
      </c>
      <c r="M112" s="31" t="s">
        <v>126</v>
      </c>
      <c r="N112" s="31"/>
      <c r="O112" s="32" t="s">
        <v>166</v>
      </c>
      <c r="P112" s="32" t="s">
        <v>167</v>
      </c>
    </row>
    <row r="113" spans="1:16" ht="12.75" customHeight="1" thickBot="1" x14ac:dyDescent="0.25">
      <c r="A113" s="3" t="str">
        <f t="shared" si="18"/>
        <v> AC 219.31 </v>
      </c>
      <c r="B113" s="2" t="str">
        <f t="shared" si="19"/>
        <v>I</v>
      </c>
      <c r="C113" s="3">
        <f t="shared" si="20"/>
        <v>30947.241999999998</v>
      </c>
      <c r="D113" s="5" t="str">
        <f t="shared" si="21"/>
        <v>vis</v>
      </c>
      <c r="E113" s="29">
        <f>VLOOKUP(C113,Active!C$21:E$973,3,FALSE)</f>
        <v>-6731.034545009381</v>
      </c>
      <c r="F113" s="2" t="s">
        <v>109</v>
      </c>
      <c r="G113" s="5" t="str">
        <f t="shared" si="22"/>
        <v>30947.242</v>
      </c>
      <c r="H113" s="3">
        <f t="shared" si="23"/>
        <v>-6731</v>
      </c>
      <c r="I113" s="30" t="s">
        <v>168</v>
      </c>
      <c r="J113" s="31" t="s">
        <v>169</v>
      </c>
      <c r="K113" s="30">
        <v>-6731</v>
      </c>
      <c r="L113" s="30" t="s">
        <v>170</v>
      </c>
      <c r="M113" s="31" t="s">
        <v>126</v>
      </c>
      <c r="N113" s="31"/>
      <c r="O113" s="32" t="s">
        <v>166</v>
      </c>
      <c r="P113" s="32" t="s">
        <v>167</v>
      </c>
    </row>
    <row r="114" spans="1:16" ht="12.75" customHeight="1" thickBot="1" x14ac:dyDescent="0.25">
      <c r="A114" s="3" t="str">
        <f t="shared" si="18"/>
        <v> AC 219.31 </v>
      </c>
      <c r="B114" s="2" t="str">
        <f t="shared" si="19"/>
        <v>I</v>
      </c>
      <c r="C114" s="3">
        <f t="shared" si="20"/>
        <v>30967.178</v>
      </c>
      <c r="D114" s="5" t="str">
        <f t="shared" si="21"/>
        <v>vis</v>
      </c>
      <c r="E114" s="29">
        <f>VLOOKUP(C114,Active!C$21:E$973,3,FALSE)</f>
        <v>-6722.0370690053951</v>
      </c>
      <c r="F114" s="2" t="s">
        <v>109</v>
      </c>
      <c r="G114" s="5" t="str">
        <f t="shared" si="22"/>
        <v>30967.178</v>
      </c>
      <c r="H114" s="3">
        <f t="shared" si="23"/>
        <v>-6722</v>
      </c>
      <c r="I114" s="30" t="s">
        <v>171</v>
      </c>
      <c r="J114" s="31" t="s">
        <v>172</v>
      </c>
      <c r="K114" s="30">
        <v>-6722</v>
      </c>
      <c r="L114" s="30" t="s">
        <v>173</v>
      </c>
      <c r="M114" s="31" t="s">
        <v>126</v>
      </c>
      <c r="N114" s="31"/>
      <c r="O114" s="32" t="s">
        <v>166</v>
      </c>
      <c r="P114" s="32" t="s">
        <v>167</v>
      </c>
    </row>
    <row r="115" spans="1:16" ht="12.75" customHeight="1" thickBot="1" x14ac:dyDescent="0.25">
      <c r="A115" s="3" t="str">
        <f t="shared" si="18"/>
        <v> AC 219.31 </v>
      </c>
      <c r="B115" s="2" t="str">
        <f t="shared" si="19"/>
        <v>I</v>
      </c>
      <c r="C115" s="3">
        <f t="shared" si="20"/>
        <v>30987.116000000002</v>
      </c>
      <c r="D115" s="5" t="str">
        <f t="shared" si="21"/>
        <v>vis</v>
      </c>
      <c r="E115" s="29">
        <f>VLOOKUP(C115,Active!C$21:E$973,3,FALSE)</f>
        <v>-6713.0386903653734</v>
      </c>
      <c r="F115" s="2" t="s">
        <v>109</v>
      </c>
      <c r="G115" s="5" t="str">
        <f t="shared" si="22"/>
        <v>30987.116</v>
      </c>
      <c r="H115" s="3">
        <f t="shared" si="23"/>
        <v>-6713</v>
      </c>
      <c r="I115" s="30" t="s">
        <v>174</v>
      </c>
      <c r="J115" s="31" t="s">
        <v>175</v>
      </c>
      <c r="K115" s="30">
        <v>-6713</v>
      </c>
      <c r="L115" s="30" t="s">
        <v>131</v>
      </c>
      <c r="M115" s="31" t="s">
        <v>126</v>
      </c>
      <c r="N115" s="31"/>
      <c r="O115" s="32" t="s">
        <v>166</v>
      </c>
      <c r="P115" s="32" t="s">
        <v>167</v>
      </c>
    </row>
    <row r="116" spans="1:16" ht="12.75" customHeight="1" thickBot="1" x14ac:dyDescent="0.25">
      <c r="A116" s="3" t="str">
        <f t="shared" si="18"/>
        <v> AC 219.31 </v>
      </c>
      <c r="B116" s="2" t="str">
        <f t="shared" si="19"/>
        <v>I</v>
      </c>
      <c r="C116" s="3">
        <f t="shared" si="20"/>
        <v>30989.323</v>
      </c>
      <c r="D116" s="5" t="str">
        <f t="shared" si="21"/>
        <v>vis</v>
      </c>
      <c r="E116" s="29">
        <f>VLOOKUP(C116,Active!C$21:E$973,3,FALSE)</f>
        <v>-6712.042631499965</v>
      </c>
      <c r="F116" s="2" t="s">
        <v>109</v>
      </c>
      <c r="G116" s="5" t="str">
        <f t="shared" si="22"/>
        <v>30989.323</v>
      </c>
      <c r="H116" s="3">
        <f t="shared" si="23"/>
        <v>-6712</v>
      </c>
      <c r="I116" s="30" t="s">
        <v>176</v>
      </c>
      <c r="J116" s="31" t="s">
        <v>177</v>
      </c>
      <c r="K116" s="30">
        <v>-6712</v>
      </c>
      <c r="L116" s="30" t="s">
        <v>178</v>
      </c>
      <c r="M116" s="31" t="s">
        <v>126</v>
      </c>
      <c r="N116" s="31"/>
      <c r="O116" s="32" t="s">
        <v>166</v>
      </c>
      <c r="P116" s="32" t="s">
        <v>167</v>
      </c>
    </row>
    <row r="117" spans="1:16" ht="12.75" customHeight="1" thickBot="1" x14ac:dyDescent="0.25">
      <c r="A117" s="3" t="str">
        <f t="shared" si="18"/>
        <v> AC 219.31 </v>
      </c>
      <c r="B117" s="2" t="str">
        <f t="shared" si="19"/>
        <v>I</v>
      </c>
      <c r="C117" s="3">
        <f t="shared" si="20"/>
        <v>30998.2</v>
      </c>
      <c r="D117" s="5" t="str">
        <f t="shared" si="21"/>
        <v>vis</v>
      </c>
      <c r="E117" s="29">
        <f>VLOOKUP(C117,Active!C$21:E$973,3,FALSE)</f>
        <v>-6708.0362814554537</v>
      </c>
      <c r="F117" s="2" t="s">
        <v>109</v>
      </c>
      <c r="G117" s="5" t="str">
        <f t="shared" si="22"/>
        <v>30998.200</v>
      </c>
      <c r="H117" s="3">
        <f t="shared" si="23"/>
        <v>-6708</v>
      </c>
      <c r="I117" s="30" t="s">
        <v>179</v>
      </c>
      <c r="J117" s="31" t="s">
        <v>180</v>
      </c>
      <c r="K117" s="30">
        <v>-6708</v>
      </c>
      <c r="L117" s="30" t="s">
        <v>181</v>
      </c>
      <c r="M117" s="31" t="s">
        <v>126</v>
      </c>
      <c r="N117" s="31"/>
      <c r="O117" s="32" t="s">
        <v>166</v>
      </c>
      <c r="P117" s="32" t="s">
        <v>167</v>
      </c>
    </row>
    <row r="118" spans="1:16" ht="12.75" customHeight="1" thickBot="1" x14ac:dyDescent="0.25">
      <c r="A118" s="3" t="str">
        <f t="shared" si="18"/>
        <v> VSS 1.271 </v>
      </c>
      <c r="B118" s="2" t="str">
        <f t="shared" si="19"/>
        <v>I</v>
      </c>
      <c r="C118" s="3">
        <f t="shared" si="20"/>
        <v>31020.31</v>
      </c>
      <c r="D118" s="5" t="str">
        <f t="shared" si="21"/>
        <v>vis</v>
      </c>
      <c r="E118" s="29">
        <f>VLOOKUP(C118,Active!C$21:E$973,3,FALSE)</f>
        <v>-6698.0576400806485</v>
      </c>
      <c r="F118" s="2" t="s">
        <v>109</v>
      </c>
      <c r="G118" s="5" t="str">
        <f t="shared" si="22"/>
        <v>31020.31</v>
      </c>
      <c r="H118" s="3">
        <f t="shared" si="23"/>
        <v>-6698</v>
      </c>
      <c r="I118" s="30" t="s">
        <v>182</v>
      </c>
      <c r="J118" s="31" t="s">
        <v>183</v>
      </c>
      <c r="K118" s="30">
        <v>-6698</v>
      </c>
      <c r="L118" s="30" t="s">
        <v>113</v>
      </c>
      <c r="M118" s="31" t="s">
        <v>114</v>
      </c>
      <c r="N118" s="31"/>
      <c r="O118" s="32" t="s">
        <v>115</v>
      </c>
      <c r="P118" s="32" t="s">
        <v>116</v>
      </c>
    </row>
    <row r="119" spans="1:16" ht="12.75" customHeight="1" thickBot="1" x14ac:dyDescent="0.25">
      <c r="A119" s="3" t="str">
        <f t="shared" si="18"/>
        <v> MVS 3.121 </v>
      </c>
      <c r="B119" s="2" t="str">
        <f t="shared" si="19"/>
        <v>I</v>
      </c>
      <c r="C119" s="3">
        <f t="shared" si="20"/>
        <v>36433.446000000004</v>
      </c>
      <c r="D119" s="5" t="str">
        <f t="shared" si="21"/>
        <v>vis</v>
      </c>
      <c r="E119" s="29">
        <f>VLOOKUP(C119,Active!C$21:E$973,3,FALSE)</f>
        <v>-4255.0118301735401</v>
      </c>
      <c r="F119" s="2" t="s">
        <v>109</v>
      </c>
      <c r="G119" s="5" t="str">
        <f t="shared" si="22"/>
        <v>36433.446</v>
      </c>
      <c r="H119" s="3">
        <f t="shared" si="23"/>
        <v>-4255</v>
      </c>
      <c r="I119" s="30" t="s">
        <v>184</v>
      </c>
      <c r="J119" s="31" t="s">
        <v>185</v>
      </c>
      <c r="K119" s="30">
        <v>-4255</v>
      </c>
      <c r="L119" s="30" t="s">
        <v>186</v>
      </c>
      <c r="M119" s="31" t="s">
        <v>114</v>
      </c>
      <c r="N119" s="31"/>
      <c r="O119" s="32" t="s">
        <v>187</v>
      </c>
      <c r="P119" s="32" t="s">
        <v>188</v>
      </c>
    </row>
    <row r="120" spans="1:16" ht="12.75" customHeight="1" thickBot="1" x14ac:dyDescent="0.25">
      <c r="A120" s="3" t="str">
        <f t="shared" si="18"/>
        <v> MVS 3.121 </v>
      </c>
      <c r="B120" s="2" t="str">
        <f t="shared" si="19"/>
        <v>I</v>
      </c>
      <c r="C120" s="3">
        <f t="shared" si="20"/>
        <v>36453.339999999997</v>
      </c>
      <c r="D120" s="5" t="str">
        <f t="shared" si="21"/>
        <v>vis</v>
      </c>
      <c r="E120" s="29">
        <f>VLOOKUP(C120,Active!C$21:E$973,3,FALSE)</f>
        <v>-4246.0333095263077</v>
      </c>
      <c r="F120" s="2" t="s">
        <v>109</v>
      </c>
      <c r="G120" s="5" t="str">
        <f t="shared" si="22"/>
        <v>36453.340</v>
      </c>
      <c r="H120" s="3">
        <f t="shared" si="23"/>
        <v>-4246</v>
      </c>
      <c r="I120" s="30" t="s">
        <v>189</v>
      </c>
      <c r="J120" s="31" t="s">
        <v>190</v>
      </c>
      <c r="K120" s="30">
        <v>-4246</v>
      </c>
      <c r="L120" s="30" t="s">
        <v>191</v>
      </c>
      <c r="M120" s="31" t="s">
        <v>114</v>
      </c>
      <c r="N120" s="31"/>
      <c r="O120" s="32" t="s">
        <v>187</v>
      </c>
      <c r="P120" s="32" t="s">
        <v>188</v>
      </c>
    </row>
    <row r="121" spans="1:16" ht="12.75" customHeight="1" thickBot="1" x14ac:dyDescent="0.25">
      <c r="A121" s="3" t="str">
        <f t="shared" si="18"/>
        <v> MVS 3.121 </v>
      </c>
      <c r="B121" s="2" t="str">
        <f t="shared" si="19"/>
        <v>I</v>
      </c>
      <c r="C121" s="3">
        <f t="shared" si="20"/>
        <v>37820.521999999997</v>
      </c>
      <c r="D121" s="5" t="str">
        <f t="shared" si="21"/>
        <v>vis</v>
      </c>
      <c r="E121" s="29">
        <f>VLOOKUP(C121,Active!C$21:E$973,3,FALSE)</f>
        <v>-3628.9994392373624</v>
      </c>
      <c r="F121" s="2" t="s">
        <v>109</v>
      </c>
      <c r="G121" s="5" t="str">
        <f t="shared" si="22"/>
        <v>37820.522</v>
      </c>
      <c r="H121" s="3">
        <f t="shared" si="23"/>
        <v>-3629</v>
      </c>
      <c r="I121" s="30" t="s">
        <v>192</v>
      </c>
      <c r="J121" s="31" t="s">
        <v>193</v>
      </c>
      <c r="K121" s="30">
        <v>-3629</v>
      </c>
      <c r="L121" s="30" t="s">
        <v>194</v>
      </c>
      <c r="M121" s="31" t="s">
        <v>114</v>
      </c>
      <c r="N121" s="31"/>
      <c r="O121" s="32" t="s">
        <v>187</v>
      </c>
      <c r="P121" s="32" t="s">
        <v>188</v>
      </c>
    </row>
    <row r="122" spans="1:16" ht="12.75" customHeight="1" thickBot="1" x14ac:dyDescent="0.25">
      <c r="A122" s="3" t="str">
        <f t="shared" si="18"/>
        <v> MVS 3.121 </v>
      </c>
      <c r="B122" s="2" t="str">
        <f t="shared" si="19"/>
        <v>I</v>
      </c>
      <c r="C122" s="3">
        <f t="shared" si="20"/>
        <v>37911.372000000003</v>
      </c>
      <c r="D122" s="5" t="str">
        <f t="shared" si="21"/>
        <v>vis</v>
      </c>
      <c r="E122" s="29">
        <f>VLOOKUP(C122,Active!C$21:E$973,3,FALSE)</f>
        <v>-3587.9971973151064</v>
      </c>
      <c r="F122" s="2" t="s">
        <v>109</v>
      </c>
      <c r="G122" s="5" t="str">
        <f t="shared" si="22"/>
        <v>37911.372</v>
      </c>
      <c r="H122" s="3">
        <f t="shared" si="23"/>
        <v>-3588</v>
      </c>
      <c r="I122" s="30" t="s">
        <v>195</v>
      </c>
      <c r="J122" s="31" t="s">
        <v>196</v>
      </c>
      <c r="K122" s="30">
        <v>-3588</v>
      </c>
      <c r="L122" s="30" t="s">
        <v>197</v>
      </c>
      <c r="M122" s="31" t="s">
        <v>114</v>
      </c>
      <c r="N122" s="31"/>
      <c r="O122" s="32" t="s">
        <v>187</v>
      </c>
      <c r="P122" s="32" t="s">
        <v>188</v>
      </c>
    </row>
    <row r="123" spans="1:16" ht="12.75" customHeight="1" thickBot="1" x14ac:dyDescent="0.25">
      <c r="A123" s="3" t="str">
        <f t="shared" si="18"/>
        <v> MVS 3.121 </v>
      </c>
      <c r="B123" s="2" t="str">
        <f t="shared" si="19"/>
        <v>I</v>
      </c>
      <c r="C123" s="3">
        <f t="shared" si="20"/>
        <v>38170.527000000002</v>
      </c>
      <c r="D123" s="5" t="str">
        <f t="shared" si="21"/>
        <v>vis</v>
      </c>
      <c r="E123" s="29">
        <f>VLOOKUP(C123,Active!C$21:E$973,3,FALSE)</f>
        <v>-3471.0358763975323</v>
      </c>
      <c r="F123" s="2" t="s">
        <v>109</v>
      </c>
      <c r="G123" s="5" t="str">
        <f t="shared" si="22"/>
        <v>38170.527</v>
      </c>
      <c r="H123" s="3">
        <f t="shared" si="23"/>
        <v>-3471</v>
      </c>
      <c r="I123" s="30" t="s">
        <v>198</v>
      </c>
      <c r="J123" s="31" t="s">
        <v>199</v>
      </c>
      <c r="K123" s="30">
        <v>-3471</v>
      </c>
      <c r="L123" s="30" t="s">
        <v>200</v>
      </c>
      <c r="M123" s="31" t="s">
        <v>114</v>
      </c>
      <c r="N123" s="31"/>
      <c r="O123" s="32" t="s">
        <v>187</v>
      </c>
      <c r="P123" s="32" t="s">
        <v>188</v>
      </c>
    </row>
    <row r="124" spans="1:16" ht="12.75" customHeight="1" thickBot="1" x14ac:dyDescent="0.25">
      <c r="A124" s="3" t="str">
        <f t="shared" si="18"/>
        <v> MVS 3.121 </v>
      </c>
      <c r="B124" s="2" t="str">
        <f t="shared" si="19"/>
        <v>I</v>
      </c>
      <c r="C124" s="3">
        <f t="shared" si="20"/>
        <v>38210.474000000002</v>
      </c>
      <c r="D124" s="5" t="str">
        <f t="shared" si="21"/>
        <v>vis</v>
      </c>
      <c r="E124" s="29">
        <f>VLOOKUP(C124,Active!C$21:E$973,3,FALSE)</f>
        <v>-3453.0070755382226</v>
      </c>
      <c r="F124" s="2" t="s">
        <v>109</v>
      </c>
      <c r="G124" s="5" t="str">
        <f t="shared" si="22"/>
        <v>38210.474</v>
      </c>
      <c r="H124" s="3">
        <f t="shared" si="23"/>
        <v>-3453</v>
      </c>
      <c r="I124" s="30" t="s">
        <v>201</v>
      </c>
      <c r="J124" s="31" t="s">
        <v>202</v>
      </c>
      <c r="K124" s="30">
        <v>-3453</v>
      </c>
      <c r="L124" s="30" t="s">
        <v>203</v>
      </c>
      <c r="M124" s="31" t="s">
        <v>114</v>
      </c>
      <c r="N124" s="31"/>
      <c r="O124" s="32" t="s">
        <v>187</v>
      </c>
      <c r="P124" s="32" t="s">
        <v>188</v>
      </c>
    </row>
    <row r="125" spans="1:16" ht="12.75" customHeight="1" thickBot="1" x14ac:dyDescent="0.25">
      <c r="A125" s="3" t="str">
        <f t="shared" si="18"/>
        <v> MVS 3.121 </v>
      </c>
      <c r="B125" s="2" t="str">
        <f t="shared" si="19"/>
        <v>I</v>
      </c>
      <c r="C125" s="3">
        <f t="shared" si="20"/>
        <v>38549.502</v>
      </c>
      <c r="D125" s="5" t="str">
        <f t="shared" si="21"/>
        <v>vis</v>
      </c>
      <c r="E125" s="29">
        <f>VLOOKUP(C125,Active!C$21:E$973,3,FALSE)</f>
        <v>-3299.9976305804043</v>
      </c>
      <c r="F125" s="2" t="s">
        <v>109</v>
      </c>
      <c r="G125" s="5" t="str">
        <f t="shared" si="22"/>
        <v>38549.502</v>
      </c>
      <c r="H125" s="3">
        <f t="shared" si="23"/>
        <v>-3300</v>
      </c>
      <c r="I125" s="30" t="s">
        <v>204</v>
      </c>
      <c r="J125" s="31" t="s">
        <v>205</v>
      </c>
      <c r="K125" s="30">
        <v>-3300</v>
      </c>
      <c r="L125" s="30" t="s">
        <v>206</v>
      </c>
      <c r="M125" s="31" t="s">
        <v>114</v>
      </c>
      <c r="N125" s="31"/>
      <c r="O125" s="32" t="s">
        <v>187</v>
      </c>
      <c r="P125" s="32" t="s">
        <v>188</v>
      </c>
    </row>
    <row r="126" spans="1:16" ht="12.75" customHeight="1" thickBot="1" x14ac:dyDescent="0.25">
      <c r="A126" s="3" t="str">
        <f t="shared" si="18"/>
        <v> MVS 3.121 </v>
      </c>
      <c r="B126" s="2" t="str">
        <f t="shared" si="19"/>
        <v>I</v>
      </c>
      <c r="C126" s="3">
        <f t="shared" si="20"/>
        <v>38560.517</v>
      </c>
      <c r="D126" s="5" t="str">
        <f t="shared" si="21"/>
        <v>vis</v>
      </c>
      <c r="E126" s="29">
        <f>VLOOKUP(C126,Active!C$21:E$973,3,FALSE)</f>
        <v>-3295.0263626137166</v>
      </c>
      <c r="F126" s="2" t="s">
        <v>109</v>
      </c>
      <c r="G126" s="5" t="str">
        <f t="shared" si="22"/>
        <v>38560.517</v>
      </c>
      <c r="H126" s="3">
        <f t="shared" si="23"/>
        <v>-3295</v>
      </c>
      <c r="I126" s="30" t="s">
        <v>207</v>
      </c>
      <c r="J126" s="31" t="s">
        <v>208</v>
      </c>
      <c r="K126" s="30">
        <v>-3295</v>
      </c>
      <c r="L126" s="30" t="s">
        <v>209</v>
      </c>
      <c r="M126" s="31" t="s">
        <v>114</v>
      </c>
      <c r="N126" s="31"/>
      <c r="O126" s="32" t="s">
        <v>187</v>
      </c>
      <c r="P126" s="32" t="s">
        <v>188</v>
      </c>
    </row>
    <row r="127" spans="1:16" ht="12.75" customHeight="1" thickBot="1" x14ac:dyDescent="0.25">
      <c r="A127" s="3" t="str">
        <f t="shared" si="18"/>
        <v> MVS 3.121 </v>
      </c>
      <c r="B127" s="2" t="str">
        <f t="shared" si="19"/>
        <v>I</v>
      </c>
      <c r="C127" s="3">
        <f t="shared" si="20"/>
        <v>38651.394999999997</v>
      </c>
      <c r="D127" s="5" t="str">
        <f t="shared" si="21"/>
        <v>vis</v>
      </c>
      <c r="E127" s="29">
        <f>VLOOKUP(C127,Active!C$21:E$973,3,FALSE)</f>
        <v>-3254.0114837869642</v>
      </c>
      <c r="F127" s="2" t="s">
        <v>109</v>
      </c>
      <c r="G127" s="5" t="str">
        <f t="shared" si="22"/>
        <v>38651.395</v>
      </c>
      <c r="H127" s="3">
        <f t="shared" si="23"/>
        <v>-3254</v>
      </c>
      <c r="I127" s="30" t="s">
        <v>210</v>
      </c>
      <c r="J127" s="31" t="s">
        <v>211</v>
      </c>
      <c r="K127" s="30">
        <v>-3254</v>
      </c>
      <c r="L127" s="30" t="s">
        <v>212</v>
      </c>
      <c r="M127" s="31" t="s">
        <v>114</v>
      </c>
      <c r="N127" s="31"/>
      <c r="O127" s="32" t="s">
        <v>187</v>
      </c>
      <c r="P127" s="32" t="s">
        <v>188</v>
      </c>
    </row>
    <row r="128" spans="1:16" ht="12.75" customHeight="1" thickBot="1" x14ac:dyDescent="0.25">
      <c r="A128" s="3" t="str">
        <f t="shared" si="18"/>
        <v> ORI 129 </v>
      </c>
      <c r="B128" s="2" t="str">
        <f t="shared" si="19"/>
        <v>I</v>
      </c>
      <c r="C128" s="3">
        <f t="shared" si="20"/>
        <v>41188.434999999998</v>
      </c>
      <c r="D128" s="5" t="str">
        <f t="shared" si="21"/>
        <v>vis</v>
      </c>
      <c r="E128" s="29">
        <f>VLOOKUP(C128,Active!C$21:E$973,3,FALSE)</f>
        <v>-2108.9996197645696</v>
      </c>
      <c r="F128" s="2" t="s">
        <v>109</v>
      </c>
      <c r="G128" s="5" t="str">
        <f t="shared" si="22"/>
        <v>41188.435</v>
      </c>
      <c r="H128" s="3">
        <f t="shared" si="23"/>
        <v>-2109</v>
      </c>
      <c r="I128" s="30" t="s">
        <v>213</v>
      </c>
      <c r="J128" s="31" t="s">
        <v>214</v>
      </c>
      <c r="K128" s="30">
        <v>-2109</v>
      </c>
      <c r="L128" s="30" t="s">
        <v>194</v>
      </c>
      <c r="M128" s="31" t="s">
        <v>126</v>
      </c>
      <c r="N128" s="31"/>
      <c r="O128" s="32" t="s">
        <v>215</v>
      </c>
      <c r="P128" s="32" t="s">
        <v>216</v>
      </c>
    </row>
    <row r="129" spans="1:16" ht="12.75" customHeight="1" thickBot="1" x14ac:dyDescent="0.25">
      <c r="A129" s="3" t="str">
        <f t="shared" si="18"/>
        <v> BBS 23/54 </v>
      </c>
      <c r="B129" s="2" t="str">
        <f t="shared" si="19"/>
        <v>I</v>
      </c>
      <c r="C129" s="3">
        <f t="shared" si="20"/>
        <v>42606.506000000001</v>
      </c>
      <c r="D129" s="5" t="str">
        <f t="shared" si="21"/>
        <v>vis</v>
      </c>
      <c r="E129" s="29">
        <f>VLOOKUP(C129,Active!C$21:E$973,3,FALSE)</f>
        <v>-1468.9986268649286</v>
      </c>
      <c r="F129" s="2" t="s">
        <v>109</v>
      </c>
      <c r="G129" s="5" t="str">
        <f t="shared" si="22"/>
        <v>42606.506</v>
      </c>
      <c r="H129" s="3">
        <f t="shared" si="23"/>
        <v>-1469</v>
      </c>
      <c r="I129" s="30" t="s">
        <v>217</v>
      </c>
      <c r="J129" s="31" t="s">
        <v>218</v>
      </c>
      <c r="K129" s="30">
        <v>-1469</v>
      </c>
      <c r="L129" s="30" t="s">
        <v>219</v>
      </c>
      <c r="M129" s="31" t="s">
        <v>126</v>
      </c>
      <c r="N129" s="31"/>
      <c r="O129" s="32" t="s">
        <v>215</v>
      </c>
      <c r="P129" s="32" t="s">
        <v>220</v>
      </c>
    </row>
    <row r="130" spans="1:16" ht="12.75" customHeight="1" thickBot="1" x14ac:dyDescent="0.25">
      <c r="A130" s="3" t="str">
        <f t="shared" si="18"/>
        <v> BRNO 32 </v>
      </c>
      <c r="B130" s="2" t="str">
        <f t="shared" si="19"/>
        <v>I</v>
      </c>
      <c r="C130" s="3">
        <f t="shared" si="20"/>
        <v>50319.476499999997</v>
      </c>
      <c r="D130" s="5" t="str">
        <f t="shared" si="21"/>
        <v>vis</v>
      </c>
      <c r="E130" s="29">
        <f>VLOOKUP(C130,Active!C$21:E$973,3,FALSE)</f>
        <v>2012.0039309799354</v>
      </c>
      <c r="F130" s="2" t="s">
        <v>109</v>
      </c>
      <c r="G130" s="5" t="str">
        <f t="shared" si="22"/>
        <v>50319.4765</v>
      </c>
      <c r="H130" s="3">
        <f t="shared" si="23"/>
        <v>2012</v>
      </c>
      <c r="I130" s="30" t="s">
        <v>425</v>
      </c>
      <c r="J130" s="31" t="s">
        <v>426</v>
      </c>
      <c r="K130" s="30">
        <v>2012</v>
      </c>
      <c r="L130" s="30" t="s">
        <v>427</v>
      </c>
      <c r="M130" s="31" t="s">
        <v>126</v>
      </c>
      <c r="N130" s="31"/>
      <c r="O130" s="32" t="s">
        <v>428</v>
      </c>
      <c r="P130" s="32" t="s">
        <v>429</v>
      </c>
    </row>
    <row r="131" spans="1:16" ht="12.75" customHeight="1" thickBot="1" x14ac:dyDescent="0.25">
      <c r="A131" s="3" t="str">
        <f t="shared" si="18"/>
        <v> BRNO 32 </v>
      </c>
      <c r="B131" s="2" t="str">
        <f t="shared" si="19"/>
        <v>I</v>
      </c>
      <c r="C131" s="3">
        <f t="shared" si="20"/>
        <v>50319.486199999999</v>
      </c>
      <c r="D131" s="5" t="str">
        <f t="shared" si="21"/>
        <v>vis</v>
      </c>
      <c r="E131" s="29">
        <f>VLOOKUP(C131,Active!C$21:E$973,3,FALSE)</f>
        <v>2012.0083087647097</v>
      </c>
      <c r="F131" s="2" t="s">
        <v>109</v>
      </c>
      <c r="G131" s="5" t="str">
        <f t="shared" si="22"/>
        <v>50319.4862</v>
      </c>
      <c r="H131" s="3">
        <f t="shared" si="23"/>
        <v>2012</v>
      </c>
      <c r="I131" s="30" t="s">
        <v>435</v>
      </c>
      <c r="J131" s="31" t="s">
        <v>436</v>
      </c>
      <c r="K131" s="30">
        <v>2012</v>
      </c>
      <c r="L131" s="30" t="s">
        <v>437</v>
      </c>
      <c r="M131" s="31" t="s">
        <v>126</v>
      </c>
      <c r="N131" s="31"/>
      <c r="O131" s="32" t="s">
        <v>389</v>
      </c>
      <c r="P131" s="32" t="s">
        <v>429</v>
      </c>
    </row>
    <row r="132" spans="1:16" ht="12.75" customHeight="1" thickBot="1" x14ac:dyDescent="0.25">
      <c r="A132" s="3" t="str">
        <f t="shared" si="18"/>
        <v> BBS 123 </v>
      </c>
      <c r="B132" s="2" t="str">
        <f t="shared" si="19"/>
        <v>I</v>
      </c>
      <c r="C132" s="3">
        <f t="shared" si="20"/>
        <v>51746.427000000003</v>
      </c>
      <c r="D132" s="5" t="str">
        <f t="shared" si="21"/>
        <v>vis</v>
      </c>
      <c r="E132" s="29">
        <f>VLOOKUP(C132,Active!C$21:E$973,3,FALSE)</f>
        <v>2656.0124022191335</v>
      </c>
      <c r="F132" s="2" t="s">
        <v>109</v>
      </c>
      <c r="G132" s="5" t="str">
        <f t="shared" si="22"/>
        <v>51746.427</v>
      </c>
      <c r="H132" s="3">
        <f t="shared" si="23"/>
        <v>2656</v>
      </c>
      <c r="I132" s="30" t="s">
        <v>455</v>
      </c>
      <c r="J132" s="31" t="s">
        <v>456</v>
      </c>
      <c r="K132" s="30">
        <v>2656</v>
      </c>
      <c r="L132" s="30" t="s">
        <v>457</v>
      </c>
      <c r="M132" s="31" t="s">
        <v>126</v>
      </c>
      <c r="N132" s="31"/>
      <c r="O132" s="32" t="s">
        <v>224</v>
      </c>
      <c r="P132" s="32" t="s">
        <v>458</v>
      </c>
    </row>
    <row r="133" spans="1:16" ht="12.75" customHeight="1" thickBot="1" x14ac:dyDescent="0.25">
      <c r="A133" s="3" t="str">
        <f t="shared" si="18"/>
        <v>OEJV 0074 </v>
      </c>
      <c r="B133" s="2" t="str">
        <f t="shared" si="19"/>
        <v>I</v>
      </c>
      <c r="C133" s="3">
        <f t="shared" si="20"/>
        <v>51757.48</v>
      </c>
      <c r="D133" s="5" t="str">
        <f t="shared" si="21"/>
        <v>vis</v>
      </c>
      <c r="E133" s="29">
        <f>VLOOKUP(C133,Active!C$21:E$973,3,FALSE)</f>
        <v>2661.0008202705003</v>
      </c>
      <c r="F133" s="2" t="s">
        <v>109</v>
      </c>
      <c r="G133" s="5" t="str">
        <f t="shared" si="22"/>
        <v>51757.480</v>
      </c>
      <c r="H133" s="3">
        <f t="shared" si="23"/>
        <v>2661</v>
      </c>
      <c r="I133" s="30" t="s">
        <v>459</v>
      </c>
      <c r="J133" s="31" t="s">
        <v>460</v>
      </c>
      <c r="K133" s="30">
        <v>2661</v>
      </c>
      <c r="L133" s="30" t="s">
        <v>237</v>
      </c>
      <c r="M133" s="31" t="s">
        <v>126</v>
      </c>
      <c r="N133" s="31"/>
      <c r="O133" s="32" t="s">
        <v>461</v>
      </c>
      <c r="P133" s="33" t="s">
        <v>462</v>
      </c>
    </row>
    <row r="134" spans="1:16" ht="12.75" customHeight="1" thickBot="1" x14ac:dyDescent="0.25">
      <c r="A134" s="3" t="str">
        <f t="shared" si="18"/>
        <v>OEJV 0074 </v>
      </c>
      <c r="B134" s="2" t="str">
        <f t="shared" si="19"/>
        <v>I</v>
      </c>
      <c r="C134" s="3">
        <f t="shared" si="20"/>
        <v>51757.51</v>
      </c>
      <c r="D134" s="5" t="str">
        <f t="shared" si="21"/>
        <v>vis</v>
      </c>
      <c r="E134" s="29">
        <f>VLOOKUP(C134,Active!C$21:E$973,3,FALSE)</f>
        <v>2661.0143598110353</v>
      </c>
      <c r="F134" s="2" t="s">
        <v>109</v>
      </c>
      <c r="G134" s="5" t="str">
        <f t="shared" si="22"/>
        <v>51757.510</v>
      </c>
      <c r="H134" s="3">
        <f t="shared" si="23"/>
        <v>2661</v>
      </c>
      <c r="I134" s="30" t="s">
        <v>463</v>
      </c>
      <c r="J134" s="31" t="s">
        <v>464</v>
      </c>
      <c r="K134" s="30">
        <v>2661</v>
      </c>
      <c r="L134" s="30" t="s">
        <v>465</v>
      </c>
      <c r="M134" s="31" t="s">
        <v>126</v>
      </c>
      <c r="N134" s="31"/>
      <c r="O134" s="32" t="s">
        <v>466</v>
      </c>
      <c r="P134" s="33" t="s">
        <v>462</v>
      </c>
    </row>
    <row r="135" spans="1:16" ht="12.75" customHeight="1" thickBot="1" x14ac:dyDescent="0.25">
      <c r="A135" s="3" t="str">
        <f t="shared" si="18"/>
        <v>OEJV 0074 </v>
      </c>
      <c r="B135" s="2" t="str">
        <f t="shared" si="19"/>
        <v>I</v>
      </c>
      <c r="C135" s="3">
        <f t="shared" si="20"/>
        <v>51757.516000000003</v>
      </c>
      <c r="D135" s="5" t="str">
        <f t="shared" si="21"/>
        <v>vis</v>
      </c>
      <c r="E135" s="29">
        <f>VLOOKUP(C135,Active!C$21:E$973,3,FALSE)</f>
        <v>2661.0170677191431</v>
      </c>
      <c r="F135" s="2" t="s">
        <v>109</v>
      </c>
      <c r="G135" s="5" t="str">
        <f t="shared" si="22"/>
        <v>51757.516</v>
      </c>
      <c r="H135" s="3">
        <f t="shared" si="23"/>
        <v>2661</v>
      </c>
      <c r="I135" s="30" t="s">
        <v>467</v>
      </c>
      <c r="J135" s="31" t="s">
        <v>468</v>
      </c>
      <c r="K135" s="30">
        <v>2661</v>
      </c>
      <c r="L135" s="30" t="s">
        <v>469</v>
      </c>
      <c r="M135" s="31" t="s">
        <v>126</v>
      </c>
      <c r="N135" s="31"/>
      <c r="O135" s="32" t="s">
        <v>470</v>
      </c>
      <c r="P135" s="33" t="s">
        <v>462</v>
      </c>
    </row>
    <row r="136" spans="1:16" ht="12.75" customHeight="1" thickBot="1" x14ac:dyDescent="0.25">
      <c r="A136" s="3" t="str">
        <f t="shared" si="18"/>
        <v>OEJV 0074 </v>
      </c>
      <c r="B136" s="2" t="str">
        <f t="shared" si="19"/>
        <v>I</v>
      </c>
      <c r="C136" s="3">
        <f t="shared" si="20"/>
        <v>51757.525999999998</v>
      </c>
      <c r="D136" s="5" t="str">
        <f t="shared" si="21"/>
        <v>vis</v>
      </c>
      <c r="E136" s="29">
        <f>VLOOKUP(C136,Active!C$21:E$973,3,FALSE)</f>
        <v>2661.0215808993194</v>
      </c>
      <c r="F136" s="2" t="s">
        <v>109</v>
      </c>
      <c r="G136" s="5" t="str">
        <f t="shared" si="22"/>
        <v>51757.526</v>
      </c>
      <c r="H136" s="3">
        <f t="shared" si="23"/>
        <v>2661</v>
      </c>
      <c r="I136" s="30" t="s">
        <v>471</v>
      </c>
      <c r="J136" s="31" t="s">
        <v>472</v>
      </c>
      <c r="K136" s="30">
        <v>2661</v>
      </c>
      <c r="L136" s="30" t="s">
        <v>473</v>
      </c>
      <c r="M136" s="31" t="s">
        <v>126</v>
      </c>
      <c r="N136" s="31"/>
      <c r="O136" s="32" t="s">
        <v>474</v>
      </c>
      <c r="P136" s="33" t="s">
        <v>462</v>
      </c>
    </row>
    <row r="137" spans="1:16" ht="12.75" customHeight="1" thickBot="1" x14ac:dyDescent="0.25">
      <c r="A137" s="3" t="str">
        <f t="shared" si="18"/>
        <v>OEJV 0074 </v>
      </c>
      <c r="B137" s="2" t="str">
        <f t="shared" si="19"/>
        <v>I</v>
      </c>
      <c r="C137" s="3">
        <f t="shared" si="20"/>
        <v>51777.45</v>
      </c>
      <c r="D137" s="5" t="str">
        <f t="shared" si="21"/>
        <v>vis</v>
      </c>
      <c r="E137" s="29">
        <f>VLOOKUP(C137,Active!C$21:E$973,3,FALSE)</f>
        <v>2670.0136410870896</v>
      </c>
      <c r="F137" s="2" t="s">
        <v>109</v>
      </c>
      <c r="G137" s="5" t="str">
        <f t="shared" si="22"/>
        <v>51777.450</v>
      </c>
      <c r="H137" s="3">
        <f t="shared" si="23"/>
        <v>2670</v>
      </c>
      <c r="I137" s="30" t="s">
        <v>475</v>
      </c>
      <c r="J137" s="31" t="s">
        <v>476</v>
      </c>
      <c r="K137" s="30">
        <v>2670</v>
      </c>
      <c r="L137" s="30" t="s">
        <v>477</v>
      </c>
      <c r="M137" s="31" t="s">
        <v>126</v>
      </c>
      <c r="N137" s="31"/>
      <c r="O137" s="32" t="s">
        <v>478</v>
      </c>
      <c r="P137" s="33" t="s">
        <v>462</v>
      </c>
    </row>
    <row r="138" spans="1:16" ht="12.75" customHeight="1" thickBot="1" x14ac:dyDescent="0.25">
      <c r="A138" s="3" t="str">
        <f t="shared" si="18"/>
        <v> BBS 126 </v>
      </c>
      <c r="B138" s="2" t="str">
        <f t="shared" si="19"/>
        <v>I</v>
      </c>
      <c r="C138" s="3">
        <f t="shared" si="20"/>
        <v>52116.461900000002</v>
      </c>
      <c r="D138" s="5" t="str">
        <f t="shared" si="21"/>
        <v>vis</v>
      </c>
      <c r="E138" s="29">
        <f>VLOOKUP(C138,Active!C$21:E$973,3,FALSE)</f>
        <v>2823.0158198248232</v>
      </c>
      <c r="F138" s="2" t="s">
        <v>109</v>
      </c>
      <c r="G138" s="5" t="str">
        <f t="shared" si="22"/>
        <v>52116.4619</v>
      </c>
      <c r="H138" s="3">
        <f t="shared" si="23"/>
        <v>2823</v>
      </c>
      <c r="I138" s="30" t="s">
        <v>479</v>
      </c>
      <c r="J138" s="31" t="s">
        <v>480</v>
      </c>
      <c r="K138" s="30">
        <v>2823</v>
      </c>
      <c r="L138" s="30" t="s">
        <v>481</v>
      </c>
      <c r="M138" s="31" t="s">
        <v>447</v>
      </c>
      <c r="N138" s="31" t="s">
        <v>482</v>
      </c>
      <c r="O138" s="32" t="s">
        <v>483</v>
      </c>
      <c r="P138" s="32" t="s">
        <v>484</v>
      </c>
    </row>
    <row r="139" spans="1:16" ht="12.75" customHeight="1" thickBot="1" x14ac:dyDescent="0.25">
      <c r="A139" s="3" t="str">
        <f t="shared" ref="A139:A150" si="24">P139</f>
        <v> BBS 128 </v>
      </c>
      <c r="B139" s="2" t="str">
        <f t="shared" ref="B139:B150" si="25">IF(H139=INT(H139),"I","II")</f>
        <v>I</v>
      </c>
      <c r="C139" s="3">
        <f t="shared" ref="C139:C150" si="26">1*G139</f>
        <v>52404.512999999999</v>
      </c>
      <c r="D139" s="5" t="str">
        <f t="shared" ref="D139:D150" si="27">VLOOKUP(F139,I$1:J$5,2,FALSE)</f>
        <v>vis</v>
      </c>
      <c r="E139" s="29">
        <f>VLOOKUP(C139,Active!C$21:E$973,3,FALSE)</f>
        <v>2953.0184713181766</v>
      </c>
      <c r="F139" s="2" t="s">
        <v>109</v>
      </c>
      <c r="G139" s="5" t="str">
        <f t="shared" ref="G139:G150" si="28">MID(I139,3,LEN(I139)-3)</f>
        <v>52404.513</v>
      </c>
      <c r="H139" s="3">
        <f t="shared" ref="H139:H150" si="29">1*K139</f>
        <v>2953</v>
      </c>
      <c r="I139" s="30" t="s">
        <v>485</v>
      </c>
      <c r="J139" s="31" t="s">
        <v>486</v>
      </c>
      <c r="K139" s="30">
        <v>2953</v>
      </c>
      <c r="L139" s="30" t="s">
        <v>487</v>
      </c>
      <c r="M139" s="31" t="s">
        <v>126</v>
      </c>
      <c r="N139" s="31"/>
      <c r="O139" s="32" t="s">
        <v>224</v>
      </c>
      <c r="P139" s="32" t="s">
        <v>488</v>
      </c>
    </row>
    <row r="140" spans="1:16" ht="12.75" customHeight="1" thickBot="1" x14ac:dyDescent="0.25">
      <c r="A140" s="3" t="str">
        <f t="shared" si="24"/>
        <v> arXiv 1001.2838 </v>
      </c>
      <c r="B140" s="2" t="str">
        <f t="shared" si="25"/>
        <v>II</v>
      </c>
      <c r="C140" s="3">
        <f t="shared" si="26"/>
        <v>54293.451200000003</v>
      </c>
      <c r="D140" s="5" t="str">
        <f t="shared" si="27"/>
        <v>vis</v>
      </c>
      <c r="E140" s="29">
        <f>VLOOKUP(C140,Active!C$21:E$973,3,FALSE)</f>
        <v>3805.5303155954093</v>
      </c>
      <c r="F140" s="2" t="s">
        <v>109</v>
      </c>
      <c r="G140" s="5" t="str">
        <f t="shared" si="28"/>
        <v>54293.45120</v>
      </c>
      <c r="H140" s="3">
        <f t="shared" si="29"/>
        <v>3805.5</v>
      </c>
      <c r="I140" s="30" t="s">
        <v>526</v>
      </c>
      <c r="J140" s="31" t="s">
        <v>527</v>
      </c>
      <c r="K140" s="30" t="s">
        <v>528</v>
      </c>
      <c r="L140" s="30" t="s">
        <v>529</v>
      </c>
      <c r="M140" s="31" t="s">
        <v>504</v>
      </c>
      <c r="N140" s="31" t="s">
        <v>505</v>
      </c>
      <c r="O140" s="32" t="s">
        <v>530</v>
      </c>
      <c r="P140" s="32" t="s">
        <v>531</v>
      </c>
    </row>
    <row r="141" spans="1:16" ht="12.75" customHeight="1" thickBot="1" x14ac:dyDescent="0.25">
      <c r="A141" s="3" t="str">
        <f t="shared" si="24"/>
        <v> arXiv 1001.2838 </v>
      </c>
      <c r="B141" s="2" t="str">
        <f t="shared" si="25"/>
        <v>II</v>
      </c>
      <c r="C141" s="3">
        <f t="shared" si="26"/>
        <v>54313.392189999999</v>
      </c>
      <c r="D141" s="5" t="str">
        <f t="shared" si="27"/>
        <v>vis</v>
      </c>
      <c r="E141" s="29">
        <f>VLOOKUP(C141,Active!C$21:E$973,3,FALSE)</f>
        <v>3814.5300436763018</v>
      </c>
      <c r="F141" s="2" t="s">
        <v>109</v>
      </c>
      <c r="G141" s="5" t="str">
        <f t="shared" si="28"/>
        <v>54313.39219</v>
      </c>
      <c r="H141" s="3">
        <f t="shared" si="29"/>
        <v>3814.5</v>
      </c>
      <c r="I141" s="30" t="s">
        <v>532</v>
      </c>
      <c r="J141" s="31" t="s">
        <v>533</v>
      </c>
      <c r="K141" s="30" t="s">
        <v>534</v>
      </c>
      <c r="L141" s="30" t="s">
        <v>535</v>
      </c>
      <c r="M141" s="31" t="s">
        <v>504</v>
      </c>
      <c r="N141" s="31" t="s">
        <v>505</v>
      </c>
      <c r="O141" s="32" t="s">
        <v>530</v>
      </c>
      <c r="P141" s="32" t="s">
        <v>531</v>
      </c>
    </row>
    <row r="142" spans="1:16" ht="12.75" customHeight="1" thickBot="1" x14ac:dyDescent="0.25">
      <c r="A142" s="3" t="str">
        <f t="shared" si="24"/>
        <v>BAVM 193 </v>
      </c>
      <c r="B142" s="2" t="str">
        <f t="shared" si="25"/>
        <v>I</v>
      </c>
      <c r="C142" s="3">
        <f t="shared" si="26"/>
        <v>54314.497199999998</v>
      </c>
      <c r="D142" s="5" t="str">
        <f t="shared" si="27"/>
        <v>vis</v>
      </c>
      <c r="E142" s="29">
        <f>VLOOKUP(C142,Active!C$21:E$973,3,FALSE)</f>
        <v>3815.0287545992128</v>
      </c>
      <c r="F142" s="2" t="s">
        <v>109</v>
      </c>
      <c r="G142" s="5" t="str">
        <f t="shared" si="28"/>
        <v>54314.4972</v>
      </c>
      <c r="H142" s="3">
        <f t="shared" si="29"/>
        <v>3815</v>
      </c>
      <c r="I142" s="30" t="s">
        <v>536</v>
      </c>
      <c r="J142" s="31" t="s">
        <v>537</v>
      </c>
      <c r="K142" s="30" t="s">
        <v>538</v>
      </c>
      <c r="L142" s="30" t="s">
        <v>539</v>
      </c>
      <c r="M142" s="31" t="s">
        <v>504</v>
      </c>
      <c r="N142" s="31">
        <v>0</v>
      </c>
      <c r="O142" s="32" t="s">
        <v>540</v>
      </c>
      <c r="P142" s="33" t="s">
        <v>541</v>
      </c>
    </row>
    <row r="143" spans="1:16" ht="12.75" customHeight="1" thickBot="1" x14ac:dyDescent="0.25">
      <c r="A143" s="3" t="str">
        <f t="shared" si="24"/>
        <v> arXiv 1001.2838 </v>
      </c>
      <c r="B143" s="2" t="str">
        <f t="shared" si="25"/>
        <v>I</v>
      </c>
      <c r="C143" s="3">
        <f t="shared" si="26"/>
        <v>54314.497580000003</v>
      </c>
      <c r="D143" s="5" t="str">
        <f t="shared" si="27"/>
        <v>vis</v>
      </c>
      <c r="E143" s="29">
        <f>VLOOKUP(C143,Active!C$21:E$973,3,FALSE)</f>
        <v>3815.0289261000621</v>
      </c>
      <c r="F143" s="2" t="s">
        <v>109</v>
      </c>
      <c r="G143" s="5" t="str">
        <f t="shared" si="28"/>
        <v>54314.49758</v>
      </c>
      <c r="H143" s="3">
        <f t="shared" si="29"/>
        <v>3815</v>
      </c>
      <c r="I143" s="30" t="s">
        <v>542</v>
      </c>
      <c r="J143" s="31" t="s">
        <v>543</v>
      </c>
      <c r="K143" s="30">
        <v>3815</v>
      </c>
      <c r="L143" s="30" t="s">
        <v>544</v>
      </c>
      <c r="M143" s="31" t="s">
        <v>504</v>
      </c>
      <c r="N143" s="31" t="s">
        <v>505</v>
      </c>
      <c r="O143" s="32" t="s">
        <v>530</v>
      </c>
      <c r="P143" s="32" t="s">
        <v>531</v>
      </c>
    </row>
    <row r="144" spans="1:16" ht="12.75" customHeight="1" thickBot="1" x14ac:dyDescent="0.25">
      <c r="A144" s="3" t="str">
        <f t="shared" si="24"/>
        <v>BAVM 193 </v>
      </c>
      <c r="B144" s="2" t="str">
        <f t="shared" si="25"/>
        <v>I</v>
      </c>
      <c r="C144" s="3">
        <f t="shared" si="26"/>
        <v>54365.458500000001</v>
      </c>
      <c r="D144" s="5" t="str">
        <f t="shared" si="27"/>
        <v>vis</v>
      </c>
      <c r="E144" s="29">
        <f>VLOOKUP(C144,Active!C$21:E$973,3,FALSE)</f>
        <v>3838.0285075025995</v>
      </c>
      <c r="F144" s="2" t="s">
        <v>109</v>
      </c>
      <c r="G144" s="5" t="str">
        <f t="shared" si="28"/>
        <v>54365.4585</v>
      </c>
      <c r="H144" s="3">
        <f t="shared" si="29"/>
        <v>3838</v>
      </c>
      <c r="I144" s="30" t="s">
        <v>545</v>
      </c>
      <c r="J144" s="31" t="s">
        <v>546</v>
      </c>
      <c r="K144" s="30">
        <v>3838</v>
      </c>
      <c r="L144" s="30" t="s">
        <v>547</v>
      </c>
      <c r="M144" s="31" t="s">
        <v>504</v>
      </c>
      <c r="N144" s="31">
        <v>0</v>
      </c>
      <c r="O144" s="32" t="s">
        <v>540</v>
      </c>
      <c r="P144" s="33" t="s">
        <v>541</v>
      </c>
    </row>
    <row r="145" spans="1:16" ht="12.75" customHeight="1" thickBot="1" x14ac:dyDescent="0.25">
      <c r="A145" s="3" t="str">
        <f t="shared" si="24"/>
        <v>BAVM 193 </v>
      </c>
      <c r="B145" s="2" t="str">
        <f t="shared" si="25"/>
        <v>II</v>
      </c>
      <c r="C145" s="3">
        <f t="shared" si="26"/>
        <v>54375.416499999999</v>
      </c>
      <c r="D145" s="5" t="str">
        <f t="shared" si="27"/>
        <v>vis</v>
      </c>
      <c r="E145" s="29">
        <f>VLOOKUP(C145,Active!C$21:E$973,3,FALSE)</f>
        <v>3842.5227323244126</v>
      </c>
      <c r="F145" s="2" t="s">
        <v>109</v>
      </c>
      <c r="G145" s="5" t="str">
        <f t="shared" si="28"/>
        <v>54375.4165</v>
      </c>
      <c r="H145" s="3">
        <f t="shared" si="29"/>
        <v>3842.5</v>
      </c>
      <c r="I145" s="30" t="s">
        <v>548</v>
      </c>
      <c r="J145" s="31" t="s">
        <v>549</v>
      </c>
      <c r="K145" s="30">
        <v>3842.5</v>
      </c>
      <c r="L145" s="30" t="s">
        <v>550</v>
      </c>
      <c r="M145" s="31" t="s">
        <v>504</v>
      </c>
      <c r="N145" s="31">
        <v>0</v>
      </c>
      <c r="O145" s="32" t="s">
        <v>540</v>
      </c>
      <c r="P145" s="33" t="s">
        <v>541</v>
      </c>
    </row>
    <row r="146" spans="1:16" ht="12.75" customHeight="1" thickBot="1" x14ac:dyDescent="0.25">
      <c r="A146" s="3" t="str">
        <f t="shared" si="24"/>
        <v>OEJV 0107 </v>
      </c>
      <c r="B146" s="2" t="str">
        <f t="shared" si="25"/>
        <v>I</v>
      </c>
      <c r="C146" s="3">
        <f t="shared" si="26"/>
        <v>54713.332399999999</v>
      </c>
      <c r="D146" s="5" t="str">
        <f t="shared" si="27"/>
        <v>vis</v>
      </c>
      <c r="E146" s="29">
        <f>VLOOKUP(C146,Active!C$21:E$973,3,FALSE)</f>
        <v>3995.0302665145732</v>
      </c>
      <c r="F146" s="2" t="s">
        <v>109</v>
      </c>
      <c r="G146" s="5" t="str">
        <f t="shared" si="28"/>
        <v>54713.3324</v>
      </c>
      <c r="H146" s="3">
        <f t="shared" si="29"/>
        <v>3995</v>
      </c>
      <c r="I146" s="30" t="s">
        <v>556</v>
      </c>
      <c r="J146" s="31" t="s">
        <v>557</v>
      </c>
      <c r="K146" s="30">
        <v>3995</v>
      </c>
      <c r="L146" s="30" t="s">
        <v>558</v>
      </c>
      <c r="M146" s="31" t="s">
        <v>504</v>
      </c>
      <c r="N146" s="31" t="s">
        <v>505</v>
      </c>
      <c r="O146" s="32" t="s">
        <v>506</v>
      </c>
      <c r="P146" s="33" t="s">
        <v>559</v>
      </c>
    </row>
    <row r="147" spans="1:16" ht="12.75" customHeight="1" thickBot="1" x14ac:dyDescent="0.25">
      <c r="A147" s="3" t="str">
        <f t="shared" si="24"/>
        <v>OEJV 0107 </v>
      </c>
      <c r="B147" s="2" t="str">
        <f t="shared" si="25"/>
        <v>I</v>
      </c>
      <c r="C147" s="3">
        <f t="shared" si="26"/>
        <v>54713.332499999997</v>
      </c>
      <c r="D147" s="5" t="str">
        <f t="shared" si="27"/>
        <v>vis</v>
      </c>
      <c r="E147" s="29">
        <f>VLOOKUP(C147,Active!C$21:E$973,3,FALSE)</f>
        <v>3995.0303116463738</v>
      </c>
      <c r="F147" s="2" t="s">
        <v>109</v>
      </c>
      <c r="G147" s="5" t="str">
        <f t="shared" si="28"/>
        <v>54713.3325</v>
      </c>
      <c r="H147" s="3">
        <f t="shared" si="29"/>
        <v>3995</v>
      </c>
      <c r="I147" s="30" t="s">
        <v>560</v>
      </c>
      <c r="J147" s="31" t="s">
        <v>557</v>
      </c>
      <c r="K147" s="30">
        <v>3995</v>
      </c>
      <c r="L147" s="30" t="s">
        <v>561</v>
      </c>
      <c r="M147" s="31" t="s">
        <v>504</v>
      </c>
      <c r="N147" s="31" t="s">
        <v>70</v>
      </c>
      <c r="O147" s="32" t="s">
        <v>506</v>
      </c>
      <c r="P147" s="33" t="s">
        <v>559</v>
      </c>
    </row>
    <row r="148" spans="1:16" ht="12.75" customHeight="1" thickBot="1" x14ac:dyDescent="0.25">
      <c r="A148" s="3" t="str">
        <f t="shared" si="24"/>
        <v>BAVM 212 </v>
      </c>
      <c r="B148" s="2" t="str">
        <f t="shared" si="25"/>
        <v>I</v>
      </c>
      <c r="C148" s="3">
        <f t="shared" si="26"/>
        <v>55032.402399999999</v>
      </c>
      <c r="D148" s="5" t="str">
        <f t="shared" si="27"/>
        <v>vis</v>
      </c>
      <c r="E148" s="29">
        <f>VLOOKUP(C148,Active!C$21:E$973,3,FALSE)</f>
        <v>4139.0323064720142</v>
      </c>
      <c r="F148" s="2" t="s">
        <v>109</v>
      </c>
      <c r="G148" s="5" t="str">
        <f t="shared" si="28"/>
        <v>55032.4024</v>
      </c>
      <c r="H148" s="3">
        <f t="shared" si="29"/>
        <v>4139</v>
      </c>
      <c r="I148" s="30" t="s">
        <v>578</v>
      </c>
      <c r="J148" s="31" t="s">
        <v>579</v>
      </c>
      <c r="K148" s="30">
        <v>4139</v>
      </c>
      <c r="L148" s="30" t="s">
        <v>580</v>
      </c>
      <c r="M148" s="31" t="s">
        <v>504</v>
      </c>
      <c r="N148" s="34" t="s">
        <v>510</v>
      </c>
      <c r="O148" s="32" t="s">
        <v>540</v>
      </c>
      <c r="P148" s="33" t="s">
        <v>581</v>
      </c>
    </row>
    <row r="149" spans="1:16" ht="12.75" customHeight="1" thickBot="1" x14ac:dyDescent="0.25">
      <c r="A149" s="3" t="str">
        <f t="shared" si="24"/>
        <v>OEJV 0137 </v>
      </c>
      <c r="B149" s="2" t="str">
        <f t="shared" si="25"/>
        <v>I</v>
      </c>
      <c r="C149" s="3">
        <f t="shared" si="26"/>
        <v>55473.337</v>
      </c>
      <c r="D149" s="5" t="str">
        <f t="shared" si="27"/>
        <v>vis</v>
      </c>
      <c r="E149" s="29">
        <f>VLOOKUP(C149,Active!C$21:E$973,3,FALSE)</f>
        <v>4338.0340361483177</v>
      </c>
      <c r="F149" s="2" t="s">
        <v>109</v>
      </c>
      <c r="G149" s="5" t="str">
        <f t="shared" si="28"/>
        <v>55473.3370</v>
      </c>
      <c r="H149" s="3">
        <f t="shared" si="29"/>
        <v>4338</v>
      </c>
      <c r="I149" s="30" t="s">
        <v>591</v>
      </c>
      <c r="J149" s="31" t="s">
        <v>592</v>
      </c>
      <c r="K149" s="30">
        <v>4338</v>
      </c>
      <c r="L149" s="30" t="s">
        <v>593</v>
      </c>
      <c r="M149" s="31" t="s">
        <v>504</v>
      </c>
      <c r="N149" s="31" t="s">
        <v>505</v>
      </c>
      <c r="O149" s="32" t="s">
        <v>506</v>
      </c>
      <c r="P149" s="33" t="s">
        <v>594</v>
      </c>
    </row>
    <row r="150" spans="1:16" ht="12.75" customHeight="1" thickBot="1" x14ac:dyDescent="0.25">
      <c r="A150" s="3" t="str">
        <f t="shared" si="24"/>
        <v>OEJV 0137 </v>
      </c>
      <c r="B150" s="2" t="str">
        <f t="shared" si="25"/>
        <v>I</v>
      </c>
      <c r="C150" s="3">
        <f t="shared" si="26"/>
        <v>55473.337099999997</v>
      </c>
      <c r="D150" s="5" t="str">
        <f t="shared" si="27"/>
        <v>vis</v>
      </c>
      <c r="E150" s="29">
        <f>VLOOKUP(C150,Active!C$21:E$973,3,FALSE)</f>
        <v>4338.0340812801178</v>
      </c>
      <c r="F150" s="2" t="s">
        <v>109</v>
      </c>
      <c r="G150" s="5" t="str">
        <f t="shared" si="28"/>
        <v>55473.3371</v>
      </c>
      <c r="H150" s="3">
        <f t="shared" si="29"/>
        <v>4338</v>
      </c>
      <c r="I150" s="30" t="s">
        <v>595</v>
      </c>
      <c r="J150" s="31" t="s">
        <v>592</v>
      </c>
      <c r="K150" s="30">
        <v>4338</v>
      </c>
      <c r="L150" s="30" t="s">
        <v>596</v>
      </c>
      <c r="M150" s="31" t="s">
        <v>504</v>
      </c>
      <c r="N150" s="31" t="s">
        <v>70</v>
      </c>
      <c r="O150" s="32" t="s">
        <v>506</v>
      </c>
      <c r="P150" s="33" t="s">
        <v>594</v>
      </c>
    </row>
    <row r="151" spans="1:16" x14ac:dyDescent="0.2">
      <c r="B151" s="2"/>
      <c r="E151" s="29"/>
      <c r="F151" s="2"/>
    </row>
    <row r="152" spans="1:16" x14ac:dyDescent="0.2">
      <c r="B152" s="2"/>
      <c r="E152" s="29"/>
      <c r="F152" s="2"/>
    </row>
    <row r="153" spans="1:16" x14ac:dyDescent="0.2">
      <c r="B153" s="2"/>
      <c r="E153" s="29"/>
      <c r="F153" s="2"/>
    </row>
    <row r="154" spans="1:16" x14ac:dyDescent="0.2">
      <c r="B154" s="2"/>
      <c r="E154" s="29"/>
      <c r="F154" s="2"/>
    </row>
    <row r="155" spans="1:16" x14ac:dyDescent="0.2">
      <c r="B155" s="2"/>
      <c r="E155" s="29"/>
      <c r="F155" s="2"/>
    </row>
    <row r="156" spans="1:16" x14ac:dyDescent="0.2">
      <c r="B156" s="2"/>
      <c r="E156" s="29"/>
      <c r="F156" s="2"/>
    </row>
    <row r="157" spans="1:16" x14ac:dyDescent="0.2">
      <c r="B157" s="2"/>
      <c r="E157" s="29"/>
      <c r="F157" s="2"/>
    </row>
    <row r="158" spans="1:16" x14ac:dyDescent="0.2">
      <c r="B158" s="2"/>
      <c r="E158" s="29"/>
      <c r="F158" s="2"/>
    </row>
    <row r="159" spans="1:16" x14ac:dyDescent="0.2">
      <c r="B159" s="2"/>
      <c r="E159" s="29"/>
      <c r="F159" s="2"/>
    </row>
    <row r="160" spans="1:16" x14ac:dyDescent="0.2">
      <c r="B160" s="2"/>
      <c r="E160" s="29"/>
      <c r="F160" s="2"/>
    </row>
    <row r="161" spans="2:6" x14ac:dyDescent="0.2">
      <c r="B161" s="2"/>
      <c r="E161" s="29"/>
      <c r="F161" s="2"/>
    </row>
    <row r="162" spans="2:6" x14ac:dyDescent="0.2">
      <c r="B162" s="2"/>
      <c r="E162" s="29"/>
      <c r="F162" s="2"/>
    </row>
    <row r="163" spans="2:6" x14ac:dyDescent="0.2">
      <c r="B163" s="2"/>
      <c r="E163" s="29"/>
      <c r="F163" s="2"/>
    </row>
    <row r="164" spans="2:6" x14ac:dyDescent="0.2">
      <c r="B164" s="2"/>
      <c r="E164" s="29"/>
      <c r="F164" s="2"/>
    </row>
    <row r="165" spans="2:6" x14ac:dyDescent="0.2">
      <c r="B165" s="2"/>
      <c r="E165" s="29"/>
      <c r="F165" s="2"/>
    </row>
    <row r="166" spans="2:6" x14ac:dyDescent="0.2">
      <c r="B166" s="2"/>
      <c r="E166" s="29"/>
      <c r="F166" s="2"/>
    </row>
    <row r="167" spans="2:6" x14ac:dyDescent="0.2">
      <c r="B167" s="2"/>
      <c r="E167" s="29"/>
      <c r="F167" s="2"/>
    </row>
    <row r="168" spans="2:6" x14ac:dyDescent="0.2">
      <c r="B168" s="2"/>
      <c r="E168" s="29"/>
      <c r="F168" s="2"/>
    </row>
    <row r="169" spans="2:6" x14ac:dyDescent="0.2">
      <c r="B169" s="2"/>
      <c r="E169" s="29"/>
      <c r="F169" s="2"/>
    </row>
    <row r="170" spans="2:6" x14ac:dyDescent="0.2">
      <c r="B170" s="2"/>
      <c r="E170" s="29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</sheetData>
  <phoneticPr fontId="7" type="noConversion"/>
  <hyperlinks>
    <hyperlink ref="P80" r:id="rId1" display="http://www.bav-astro.de/sfs/BAVM_link.php?BAVMnr=133"/>
    <hyperlink ref="P133" r:id="rId2" display="http://var.astro.cz/oejv/issues/oejv0074.pdf"/>
    <hyperlink ref="P134" r:id="rId3" display="http://var.astro.cz/oejv/issues/oejv0074.pdf"/>
    <hyperlink ref="P135" r:id="rId4" display="http://var.astro.cz/oejv/issues/oejv0074.pdf"/>
    <hyperlink ref="P136" r:id="rId5" display="http://var.astro.cz/oejv/issues/oejv0074.pdf"/>
    <hyperlink ref="P137" r:id="rId6" display="http://var.astro.cz/oejv/issues/oejv0074.pdf"/>
    <hyperlink ref="P84" r:id="rId7" display="http://var.astro.cz/oejv/issues/oejv0003.pdf"/>
    <hyperlink ref="P85" r:id="rId8" display="http://var.astro.cz/oejv/issues/oejv0074.pdf"/>
    <hyperlink ref="P86" r:id="rId9" display="http://www.bav-astro.de/sfs/BAVM_link.php?BAVMnr=186"/>
    <hyperlink ref="P87" r:id="rId10" display="http://www.konkoly.hu/cgi-bin/IBVS?6007"/>
    <hyperlink ref="P88" r:id="rId11" display="http://var.astro.cz/oejv/issues/oejv0074.pdf"/>
    <hyperlink ref="P89" r:id="rId12" display="http://www.konkoly.hu/cgi-bin/IBVS?6007"/>
    <hyperlink ref="P142" r:id="rId13" display="http://www.bav-astro.de/sfs/BAVM_link.php?BAVMnr=193"/>
    <hyperlink ref="P144" r:id="rId14" display="http://www.bav-astro.de/sfs/BAVM_link.php?BAVMnr=193"/>
    <hyperlink ref="P145" r:id="rId15" display="http://www.bav-astro.de/sfs/BAVM_link.php?BAVMnr=193"/>
    <hyperlink ref="P90" r:id="rId16" display="http://www.konkoly.hu/cgi-bin/IBVS?5897"/>
    <hyperlink ref="P146" r:id="rId17" display="http://var.astro.cz/oejv/issues/oejv0107.pdf"/>
    <hyperlink ref="P147" r:id="rId18" display="http://var.astro.cz/oejv/issues/oejv0107.pdf"/>
    <hyperlink ref="P91" r:id="rId19" display="http://www.bav-astro.de/sfs/BAVM_link.php?BAVMnr=214"/>
    <hyperlink ref="P92" r:id="rId20" display="http://www.konkoly.hu/cgi-bin/IBVS?5897"/>
    <hyperlink ref="P93" r:id="rId21" display="http://www.konkoly.hu/cgi-bin/IBVS?5897"/>
    <hyperlink ref="P94" r:id="rId22" display="http://www.konkoly.hu/cgi-bin/IBVS?5897"/>
    <hyperlink ref="P148" r:id="rId23" display="http://www.bav-astro.de/sfs/BAVM_link.php?BAVMnr=212"/>
    <hyperlink ref="P95" r:id="rId24" display="http://www.konkoly.hu/cgi-bin/IBVS?5924"/>
    <hyperlink ref="P96" r:id="rId25" display="http://www.bav-astro.de/sfs/BAVM_link.php?BAVMnr=215"/>
    <hyperlink ref="P149" r:id="rId26" display="http://var.astro.cz/oejv/issues/oejv0137.pdf"/>
    <hyperlink ref="P150" r:id="rId27" display="http://var.astro.cz/oejv/issues/oejv013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2024-03-06T06:24:03Z</dcterms:modified>
</cp:coreProperties>
</file>