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4E82DE8-8BE6-4CA7-9CA0-66CC3104EDB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57" i="1" l="1"/>
  <c r="F157" i="1"/>
  <c r="E165" i="1"/>
  <c r="F165" i="1"/>
  <c r="E173" i="1"/>
  <c r="F173" i="1"/>
  <c r="Q178" i="1"/>
  <c r="Q179" i="1"/>
  <c r="D11" i="1"/>
  <c r="D12" i="1"/>
  <c r="Q177" i="1"/>
  <c r="Q176" i="1"/>
  <c r="C7" i="1"/>
  <c r="E178" i="1"/>
  <c r="F178" i="1"/>
  <c r="C8" i="1"/>
  <c r="E127" i="1"/>
  <c r="F127" i="1"/>
  <c r="G127" i="1"/>
  <c r="K127" i="1"/>
  <c r="E126" i="1"/>
  <c r="F126" i="1"/>
  <c r="E128" i="1"/>
  <c r="F128" i="1"/>
  <c r="G128" i="1"/>
  <c r="K128" i="1"/>
  <c r="E130" i="1"/>
  <c r="F130" i="1"/>
  <c r="G130" i="1"/>
  <c r="K130" i="1"/>
  <c r="E132" i="1"/>
  <c r="F132" i="1"/>
  <c r="G132" i="1"/>
  <c r="K132" i="1"/>
  <c r="E133" i="1"/>
  <c r="F133" i="1"/>
  <c r="G133" i="1"/>
  <c r="K133" i="1"/>
  <c r="E134" i="1"/>
  <c r="F134" i="1"/>
  <c r="G134" i="1"/>
  <c r="K134" i="1"/>
  <c r="E135" i="1"/>
  <c r="F135" i="1"/>
  <c r="G135" i="1"/>
  <c r="K135" i="1"/>
  <c r="E136" i="1"/>
  <c r="F136" i="1"/>
  <c r="G136" i="1"/>
  <c r="K136" i="1"/>
  <c r="E137" i="1"/>
  <c r="F137" i="1"/>
  <c r="G137" i="1"/>
  <c r="K137" i="1"/>
  <c r="E138" i="1"/>
  <c r="F138" i="1"/>
  <c r="G138" i="1"/>
  <c r="K138" i="1"/>
  <c r="E139" i="1"/>
  <c r="F139" i="1"/>
  <c r="G139" i="1"/>
  <c r="K139" i="1"/>
  <c r="E140" i="1"/>
  <c r="F140" i="1"/>
  <c r="G140" i="1"/>
  <c r="K140" i="1"/>
  <c r="E141" i="1"/>
  <c r="F141" i="1"/>
  <c r="G141" i="1"/>
  <c r="K141" i="1"/>
  <c r="E142" i="1"/>
  <c r="F142" i="1"/>
  <c r="G142" i="1"/>
  <c r="K142" i="1"/>
  <c r="E143" i="1"/>
  <c r="F143" i="1"/>
  <c r="G143" i="1"/>
  <c r="K143" i="1"/>
  <c r="E144" i="1"/>
  <c r="F144" i="1"/>
  <c r="G144" i="1"/>
  <c r="K144" i="1"/>
  <c r="E145" i="1"/>
  <c r="F145" i="1"/>
  <c r="G145" i="1"/>
  <c r="K145" i="1"/>
  <c r="E146" i="1"/>
  <c r="F146" i="1"/>
  <c r="G146" i="1"/>
  <c r="K146" i="1"/>
  <c r="E147" i="1"/>
  <c r="F147" i="1"/>
  <c r="G147" i="1"/>
  <c r="K147" i="1"/>
  <c r="E148" i="1"/>
  <c r="F148" i="1"/>
  <c r="G148" i="1"/>
  <c r="K148" i="1"/>
  <c r="E149" i="1"/>
  <c r="F149" i="1"/>
  <c r="G149" i="1"/>
  <c r="K149" i="1"/>
  <c r="E150" i="1"/>
  <c r="F150" i="1"/>
  <c r="G150" i="1"/>
  <c r="K150" i="1"/>
  <c r="E151" i="1"/>
  <c r="F151" i="1"/>
  <c r="G151" i="1"/>
  <c r="K151" i="1"/>
  <c r="E152" i="1"/>
  <c r="F152" i="1"/>
  <c r="G152" i="1"/>
  <c r="K152" i="1"/>
  <c r="E153" i="1"/>
  <c r="F153" i="1"/>
  <c r="G153" i="1"/>
  <c r="K153" i="1"/>
  <c r="E154" i="1"/>
  <c r="F154" i="1"/>
  <c r="D13" i="1"/>
  <c r="E21" i="1"/>
  <c r="F21" i="1"/>
  <c r="E22" i="1"/>
  <c r="F22" i="1"/>
  <c r="P22" i="1"/>
  <c r="R22" i="1" s="1"/>
  <c r="E23" i="1"/>
  <c r="F23" i="1"/>
  <c r="G23" i="1"/>
  <c r="E24" i="1"/>
  <c r="F24" i="1"/>
  <c r="P24" i="1"/>
  <c r="E25" i="1"/>
  <c r="F25" i="1"/>
  <c r="G25" i="1"/>
  <c r="E26" i="1"/>
  <c r="F26" i="1"/>
  <c r="P26" i="1"/>
  <c r="E27" i="1"/>
  <c r="F27" i="1"/>
  <c r="G27" i="1"/>
  <c r="E28" i="1"/>
  <c r="F28" i="1"/>
  <c r="P28" i="1"/>
  <c r="E29" i="1"/>
  <c r="F29" i="1"/>
  <c r="G29" i="1"/>
  <c r="E30" i="1"/>
  <c r="F30" i="1"/>
  <c r="P30" i="1"/>
  <c r="R30" i="1" s="1"/>
  <c r="E31" i="1"/>
  <c r="F31" i="1"/>
  <c r="G31" i="1"/>
  <c r="E32" i="1"/>
  <c r="F32" i="1"/>
  <c r="P32" i="1"/>
  <c r="E33" i="1"/>
  <c r="F33" i="1"/>
  <c r="G33" i="1"/>
  <c r="E34" i="1"/>
  <c r="F34" i="1"/>
  <c r="P34" i="1"/>
  <c r="E35" i="1"/>
  <c r="F35" i="1"/>
  <c r="G35" i="1"/>
  <c r="E36" i="1"/>
  <c r="F36" i="1"/>
  <c r="P36" i="1"/>
  <c r="E37" i="1"/>
  <c r="F37" i="1"/>
  <c r="G37" i="1"/>
  <c r="E38" i="1"/>
  <c r="F38" i="1"/>
  <c r="P38" i="1"/>
  <c r="R38" i="1" s="1"/>
  <c r="E39" i="1"/>
  <c r="F39" i="1"/>
  <c r="G39" i="1"/>
  <c r="E40" i="1"/>
  <c r="F40" i="1"/>
  <c r="P40" i="1"/>
  <c r="E41" i="1"/>
  <c r="F41" i="1"/>
  <c r="E42" i="1"/>
  <c r="F42" i="1"/>
  <c r="P42" i="1"/>
  <c r="E43" i="1"/>
  <c r="F43" i="1"/>
  <c r="P43" i="1"/>
  <c r="R43" i="1" s="1"/>
  <c r="E44" i="1"/>
  <c r="F44" i="1"/>
  <c r="P44" i="1"/>
  <c r="E45" i="1"/>
  <c r="F45" i="1"/>
  <c r="E46" i="1"/>
  <c r="F46" i="1"/>
  <c r="P46" i="1"/>
  <c r="E47" i="1"/>
  <c r="F47" i="1"/>
  <c r="G47" i="1"/>
  <c r="J47" i="1"/>
  <c r="E48" i="1"/>
  <c r="F48" i="1"/>
  <c r="E49" i="1"/>
  <c r="F49" i="1"/>
  <c r="P49" i="1"/>
  <c r="R49" i="1" s="1"/>
  <c r="E50" i="1"/>
  <c r="F50" i="1"/>
  <c r="E51" i="1"/>
  <c r="F51" i="1"/>
  <c r="G51" i="1"/>
  <c r="E52" i="1"/>
  <c r="F52" i="1"/>
  <c r="E53" i="1"/>
  <c r="F53" i="1"/>
  <c r="P53" i="1"/>
  <c r="R53" i="1"/>
  <c r="E54" i="1"/>
  <c r="F54" i="1"/>
  <c r="E55" i="1"/>
  <c r="F55" i="1"/>
  <c r="G55" i="1"/>
  <c r="E56" i="1"/>
  <c r="F56" i="1"/>
  <c r="E57" i="1"/>
  <c r="F57" i="1"/>
  <c r="P57" i="1"/>
  <c r="R57" i="1"/>
  <c r="E58" i="1"/>
  <c r="F58" i="1"/>
  <c r="E59" i="1"/>
  <c r="F59" i="1"/>
  <c r="G59" i="1"/>
  <c r="E60" i="1"/>
  <c r="F60" i="1"/>
  <c r="E61" i="1"/>
  <c r="F61" i="1"/>
  <c r="P61" i="1"/>
  <c r="R61" i="1"/>
  <c r="E62" i="1"/>
  <c r="F62" i="1"/>
  <c r="E63" i="1"/>
  <c r="F63" i="1"/>
  <c r="G63" i="1"/>
  <c r="I63" i="1"/>
  <c r="E64" i="1"/>
  <c r="F64" i="1"/>
  <c r="E65" i="1"/>
  <c r="F65" i="1"/>
  <c r="P65" i="1"/>
  <c r="R65" i="1"/>
  <c r="E66" i="1"/>
  <c r="F66" i="1"/>
  <c r="E67" i="1"/>
  <c r="F67" i="1"/>
  <c r="G67" i="1"/>
  <c r="E68" i="1"/>
  <c r="F68" i="1"/>
  <c r="E69" i="1"/>
  <c r="F69" i="1"/>
  <c r="P69" i="1"/>
  <c r="R69" i="1" s="1"/>
  <c r="E70" i="1"/>
  <c r="F70" i="1"/>
  <c r="E71" i="1"/>
  <c r="F71" i="1"/>
  <c r="G71" i="1"/>
  <c r="E72" i="1"/>
  <c r="F72" i="1"/>
  <c r="E73" i="1"/>
  <c r="F73" i="1"/>
  <c r="P73" i="1"/>
  <c r="R73" i="1" s="1"/>
  <c r="E74" i="1"/>
  <c r="F74" i="1"/>
  <c r="E75" i="1"/>
  <c r="F75" i="1"/>
  <c r="G75" i="1"/>
  <c r="E76" i="1"/>
  <c r="F76" i="1"/>
  <c r="E77" i="1"/>
  <c r="F77" i="1"/>
  <c r="P77" i="1"/>
  <c r="R77" i="1" s="1"/>
  <c r="E78" i="1"/>
  <c r="F78" i="1"/>
  <c r="E79" i="1"/>
  <c r="F79" i="1"/>
  <c r="G79" i="1"/>
  <c r="I79" i="1"/>
  <c r="E80" i="1"/>
  <c r="F80" i="1"/>
  <c r="E81" i="1"/>
  <c r="F81" i="1"/>
  <c r="G81" i="1"/>
  <c r="I81" i="1"/>
  <c r="E82" i="1"/>
  <c r="F82" i="1"/>
  <c r="G82" i="1"/>
  <c r="E83" i="1"/>
  <c r="F83" i="1"/>
  <c r="G83" i="1"/>
  <c r="E84" i="1"/>
  <c r="F84" i="1"/>
  <c r="E85" i="1"/>
  <c r="F85" i="1"/>
  <c r="G85" i="1"/>
  <c r="I85" i="1"/>
  <c r="E86" i="1"/>
  <c r="F86" i="1"/>
  <c r="G86" i="1"/>
  <c r="E87" i="1"/>
  <c r="F87" i="1"/>
  <c r="G87" i="1"/>
  <c r="E88" i="1"/>
  <c r="F88" i="1"/>
  <c r="E89" i="1"/>
  <c r="F89" i="1"/>
  <c r="G89" i="1"/>
  <c r="I89" i="1"/>
  <c r="E90" i="1"/>
  <c r="F90" i="1"/>
  <c r="G90" i="1"/>
  <c r="E91" i="1"/>
  <c r="F91" i="1"/>
  <c r="G91" i="1"/>
  <c r="E92" i="1"/>
  <c r="F92" i="1"/>
  <c r="E93" i="1"/>
  <c r="F93" i="1"/>
  <c r="G93" i="1"/>
  <c r="J93" i="1"/>
  <c r="E94" i="1"/>
  <c r="F94" i="1"/>
  <c r="G94" i="1"/>
  <c r="E95" i="1"/>
  <c r="F95" i="1"/>
  <c r="G95" i="1"/>
  <c r="J95" i="1"/>
  <c r="E96" i="1"/>
  <c r="F96" i="1"/>
  <c r="E97" i="1"/>
  <c r="F97" i="1"/>
  <c r="G97" i="1"/>
  <c r="J97" i="1"/>
  <c r="E98" i="1"/>
  <c r="F98" i="1"/>
  <c r="G98" i="1"/>
  <c r="E99" i="1"/>
  <c r="F99" i="1"/>
  <c r="G99" i="1"/>
  <c r="E100" i="1"/>
  <c r="F100" i="1"/>
  <c r="E101" i="1"/>
  <c r="F101" i="1"/>
  <c r="G101" i="1"/>
  <c r="J101" i="1"/>
  <c r="E102" i="1"/>
  <c r="F102" i="1"/>
  <c r="G102" i="1"/>
  <c r="E103" i="1"/>
  <c r="F103" i="1"/>
  <c r="G103" i="1"/>
  <c r="E104" i="1"/>
  <c r="F104" i="1"/>
  <c r="E105" i="1"/>
  <c r="F105" i="1"/>
  <c r="G105" i="1"/>
  <c r="J105" i="1"/>
  <c r="E106" i="1"/>
  <c r="F106" i="1"/>
  <c r="G106" i="1"/>
  <c r="E107" i="1"/>
  <c r="F107" i="1"/>
  <c r="G107" i="1"/>
  <c r="E108" i="1"/>
  <c r="F108" i="1"/>
  <c r="E109" i="1"/>
  <c r="F109" i="1"/>
  <c r="G109" i="1"/>
  <c r="J109" i="1"/>
  <c r="E110" i="1"/>
  <c r="F110" i="1"/>
  <c r="G110" i="1"/>
  <c r="E111" i="1"/>
  <c r="F111" i="1"/>
  <c r="G111" i="1"/>
  <c r="J111" i="1"/>
  <c r="E112" i="1"/>
  <c r="F112" i="1"/>
  <c r="E113" i="1"/>
  <c r="F113" i="1"/>
  <c r="G113" i="1"/>
  <c r="E114" i="1"/>
  <c r="F114" i="1"/>
  <c r="G114" i="1"/>
  <c r="E115" i="1"/>
  <c r="F115" i="1"/>
  <c r="G115" i="1"/>
  <c r="E116" i="1"/>
  <c r="F116" i="1"/>
  <c r="E117" i="1"/>
  <c r="F117" i="1"/>
  <c r="G117" i="1"/>
  <c r="E118" i="1"/>
  <c r="F118" i="1"/>
  <c r="G118" i="1"/>
  <c r="E119" i="1"/>
  <c r="F119" i="1"/>
  <c r="G119" i="1"/>
  <c r="E120" i="1"/>
  <c r="F120" i="1"/>
  <c r="E121" i="1"/>
  <c r="F121" i="1"/>
  <c r="G121" i="1"/>
  <c r="E122" i="1"/>
  <c r="F122" i="1"/>
  <c r="G122" i="1"/>
  <c r="E123" i="1"/>
  <c r="F123" i="1"/>
  <c r="G123" i="1"/>
  <c r="E124" i="1"/>
  <c r="F124" i="1"/>
  <c r="E125" i="1"/>
  <c r="F125" i="1"/>
  <c r="G125" i="1"/>
  <c r="D9" i="1"/>
  <c r="C9" i="1"/>
  <c r="Q22" i="1"/>
  <c r="G22" i="1"/>
  <c r="P23" i="1"/>
  <c r="R23" i="1" s="1"/>
  <c r="Q23" i="1"/>
  <c r="Q24" i="1"/>
  <c r="G24" i="1"/>
  <c r="H24" i="1"/>
  <c r="P25" i="1"/>
  <c r="R25" i="1" s="1"/>
  <c r="Q25" i="1"/>
  <c r="Q26" i="1"/>
  <c r="G26" i="1"/>
  <c r="P27" i="1"/>
  <c r="R27" i="1"/>
  <c r="Q27" i="1"/>
  <c r="Q28" i="1"/>
  <c r="G28" i="1"/>
  <c r="P29" i="1"/>
  <c r="R29" i="1" s="1"/>
  <c r="Q29" i="1"/>
  <c r="Q30" i="1"/>
  <c r="G30" i="1"/>
  <c r="P31" i="1"/>
  <c r="R31" i="1"/>
  <c r="Q31" i="1"/>
  <c r="Q32" i="1"/>
  <c r="G32" i="1"/>
  <c r="P33" i="1"/>
  <c r="R33" i="1"/>
  <c r="Q33" i="1"/>
  <c r="Q34" i="1"/>
  <c r="G34" i="1"/>
  <c r="P35" i="1"/>
  <c r="R35" i="1"/>
  <c r="Q35" i="1"/>
  <c r="Q36" i="1"/>
  <c r="G36" i="1"/>
  <c r="P37" i="1"/>
  <c r="R37" i="1" s="1"/>
  <c r="Q37" i="1"/>
  <c r="Q38" i="1"/>
  <c r="G38" i="1"/>
  <c r="P39" i="1"/>
  <c r="R39" i="1" s="1"/>
  <c r="Q39" i="1"/>
  <c r="Q40" i="1"/>
  <c r="G40" i="1"/>
  <c r="P41" i="1"/>
  <c r="R41" i="1" s="1"/>
  <c r="Q41" i="1"/>
  <c r="G41" i="1"/>
  <c r="Q42" i="1"/>
  <c r="G42" i="1"/>
  <c r="Q43" i="1"/>
  <c r="G43" i="1"/>
  <c r="Q44" i="1"/>
  <c r="G44" i="1"/>
  <c r="P45" i="1"/>
  <c r="Q45" i="1"/>
  <c r="G45" i="1"/>
  <c r="J45" i="1"/>
  <c r="Q46" i="1"/>
  <c r="G46" i="1"/>
  <c r="P47" i="1"/>
  <c r="R47" i="1" s="1"/>
  <c r="Q47" i="1"/>
  <c r="P48" i="1"/>
  <c r="Q48" i="1"/>
  <c r="G48" i="1"/>
  <c r="Q49" i="1"/>
  <c r="G49" i="1"/>
  <c r="J49" i="1"/>
  <c r="P50" i="1"/>
  <c r="R50" i="1" s="1"/>
  <c r="Q50" i="1"/>
  <c r="G50" i="1"/>
  <c r="P51" i="1"/>
  <c r="Q51" i="1"/>
  <c r="P52" i="1"/>
  <c r="Q52" i="1"/>
  <c r="G52" i="1"/>
  <c r="Q53" i="1"/>
  <c r="G53" i="1"/>
  <c r="J53" i="1"/>
  <c r="P54" i="1"/>
  <c r="R54" i="1" s="1"/>
  <c r="Q54" i="1"/>
  <c r="G54" i="1"/>
  <c r="P55" i="1"/>
  <c r="Q55" i="1"/>
  <c r="P56" i="1"/>
  <c r="Q56" i="1"/>
  <c r="G56" i="1"/>
  <c r="Q57" i="1"/>
  <c r="G57" i="1"/>
  <c r="J57" i="1"/>
  <c r="P58" i="1"/>
  <c r="R58" i="1" s="1"/>
  <c r="Q58" i="1"/>
  <c r="G58" i="1"/>
  <c r="P59" i="1"/>
  <c r="Q59" i="1"/>
  <c r="P60" i="1"/>
  <c r="Q60" i="1"/>
  <c r="G60" i="1"/>
  <c r="Q61" i="1"/>
  <c r="G61" i="1"/>
  <c r="I61" i="1"/>
  <c r="P62" i="1"/>
  <c r="R62" i="1"/>
  <c r="Q62" i="1"/>
  <c r="G62" i="1"/>
  <c r="P63" i="1"/>
  <c r="R63" i="1" s="1"/>
  <c r="Q63" i="1"/>
  <c r="P64" i="1"/>
  <c r="Q64" i="1"/>
  <c r="G64" i="1"/>
  <c r="Q65" i="1"/>
  <c r="G65" i="1"/>
  <c r="I65" i="1"/>
  <c r="P66" i="1"/>
  <c r="R66" i="1" s="1"/>
  <c r="Q66" i="1"/>
  <c r="G66" i="1"/>
  <c r="P67" i="1"/>
  <c r="Q67" i="1"/>
  <c r="P68" i="1"/>
  <c r="Q68" i="1"/>
  <c r="G68" i="1"/>
  <c r="Q69" i="1"/>
  <c r="G69" i="1"/>
  <c r="I69" i="1"/>
  <c r="P70" i="1"/>
  <c r="R70" i="1" s="1"/>
  <c r="Q70" i="1"/>
  <c r="G70" i="1"/>
  <c r="P71" i="1"/>
  <c r="R71" i="1" s="1"/>
  <c r="Q71" i="1"/>
  <c r="P72" i="1"/>
  <c r="Q72" i="1"/>
  <c r="G72" i="1"/>
  <c r="Q73" i="1"/>
  <c r="G73" i="1"/>
  <c r="I73" i="1"/>
  <c r="P74" i="1"/>
  <c r="R74" i="1" s="1"/>
  <c r="Q74" i="1"/>
  <c r="G74" i="1"/>
  <c r="P75" i="1"/>
  <c r="Q75" i="1"/>
  <c r="P76" i="1"/>
  <c r="Q76" i="1"/>
  <c r="G76" i="1"/>
  <c r="Q77" i="1"/>
  <c r="G77" i="1"/>
  <c r="I77" i="1"/>
  <c r="P78" i="1"/>
  <c r="R78" i="1" s="1"/>
  <c r="Q78" i="1"/>
  <c r="G78" i="1"/>
  <c r="P79" i="1"/>
  <c r="R79" i="1" s="1"/>
  <c r="Q79" i="1"/>
  <c r="P80" i="1"/>
  <c r="R80" i="1"/>
  <c r="Q80" i="1"/>
  <c r="G80" i="1"/>
  <c r="P81" i="1"/>
  <c r="R81" i="1"/>
  <c r="Q81" i="1"/>
  <c r="P82" i="1"/>
  <c r="R82" i="1" s="1"/>
  <c r="Q82" i="1"/>
  <c r="P83" i="1"/>
  <c r="R83" i="1"/>
  <c r="Q83" i="1"/>
  <c r="P84" i="1"/>
  <c r="R84" i="1" s="1"/>
  <c r="Q84" i="1"/>
  <c r="G84" i="1"/>
  <c r="P85" i="1"/>
  <c r="Q85" i="1"/>
  <c r="P86" i="1"/>
  <c r="R86" i="1" s="1"/>
  <c r="Q86" i="1"/>
  <c r="P87" i="1"/>
  <c r="Q87" i="1"/>
  <c r="P88" i="1"/>
  <c r="R88" i="1"/>
  <c r="Q88" i="1"/>
  <c r="G88" i="1"/>
  <c r="P89" i="1"/>
  <c r="R89" i="1"/>
  <c r="Q89" i="1"/>
  <c r="P90" i="1"/>
  <c r="R90" i="1" s="1"/>
  <c r="Q90" i="1"/>
  <c r="P91" i="1"/>
  <c r="R91" i="1"/>
  <c r="Q91" i="1"/>
  <c r="P92" i="1"/>
  <c r="R92" i="1" s="1"/>
  <c r="Q92" i="1"/>
  <c r="G92" i="1"/>
  <c r="P93" i="1"/>
  <c r="R93" i="1" s="1"/>
  <c r="Q93" i="1"/>
  <c r="P94" i="1"/>
  <c r="R94" i="1"/>
  <c r="Q94" i="1"/>
  <c r="P95" i="1"/>
  <c r="R95" i="1" s="1"/>
  <c r="Q95" i="1"/>
  <c r="P96" i="1"/>
  <c r="R96" i="1"/>
  <c r="Q96" i="1"/>
  <c r="G96" i="1"/>
  <c r="P97" i="1"/>
  <c r="R97" i="1"/>
  <c r="Q97" i="1"/>
  <c r="P98" i="1"/>
  <c r="R98" i="1" s="1"/>
  <c r="Q98" i="1"/>
  <c r="P99" i="1"/>
  <c r="R99" i="1"/>
  <c r="Q99" i="1"/>
  <c r="P100" i="1"/>
  <c r="R100" i="1" s="1"/>
  <c r="Q100" i="1"/>
  <c r="G100" i="1"/>
  <c r="P101" i="1"/>
  <c r="Q101" i="1"/>
  <c r="P102" i="1"/>
  <c r="R102" i="1" s="1"/>
  <c r="Q102" i="1"/>
  <c r="P103" i="1"/>
  <c r="Q103" i="1"/>
  <c r="P104" i="1"/>
  <c r="R104" i="1"/>
  <c r="Q104" i="1"/>
  <c r="G104" i="1"/>
  <c r="P105" i="1"/>
  <c r="Q105" i="1"/>
  <c r="P106" i="1"/>
  <c r="R106" i="1"/>
  <c r="Q106" i="1"/>
  <c r="P107" i="1"/>
  <c r="R107" i="1" s="1"/>
  <c r="Q107" i="1"/>
  <c r="P108" i="1"/>
  <c r="R108" i="1"/>
  <c r="Q108" i="1"/>
  <c r="G108" i="1"/>
  <c r="P109" i="1"/>
  <c r="R109" i="1"/>
  <c r="Q109" i="1"/>
  <c r="P110" i="1"/>
  <c r="R110" i="1" s="1"/>
  <c r="Q110" i="1"/>
  <c r="P111" i="1"/>
  <c r="R111" i="1"/>
  <c r="Q111" i="1"/>
  <c r="P112" i="1"/>
  <c r="R112" i="1" s="1"/>
  <c r="Q112" i="1"/>
  <c r="G112" i="1"/>
  <c r="P113" i="1"/>
  <c r="R113" i="1" s="1"/>
  <c r="Q113" i="1"/>
  <c r="P114" i="1"/>
  <c r="R114" i="1"/>
  <c r="Q114" i="1"/>
  <c r="P115" i="1"/>
  <c r="R115" i="1" s="1"/>
  <c r="Q115" i="1"/>
  <c r="P116" i="1"/>
  <c r="R116" i="1"/>
  <c r="Q116" i="1"/>
  <c r="G116" i="1"/>
  <c r="P117" i="1"/>
  <c r="Q117" i="1"/>
  <c r="P118" i="1"/>
  <c r="R118" i="1"/>
  <c r="Q118" i="1"/>
  <c r="P119" i="1"/>
  <c r="Q119" i="1"/>
  <c r="P120" i="1"/>
  <c r="R120" i="1" s="1"/>
  <c r="Q120" i="1"/>
  <c r="G120" i="1"/>
  <c r="P121" i="1"/>
  <c r="R121" i="1" s="1"/>
  <c r="Q121" i="1"/>
  <c r="P122" i="1"/>
  <c r="R122" i="1"/>
  <c r="Q122" i="1"/>
  <c r="P123" i="1"/>
  <c r="R123" i="1" s="1"/>
  <c r="Q123" i="1"/>
  <c r="P124" i="1"/>
  <c r="R124" i="1"/>
  <c r="Q124" i="1"/>
  <c r="G124" i="1"/>
  <c r="P125" i="1"/>
  <c r="R125" i="1"/>
  <c r="Q125" i="1"/>
  <c r="P126" i="1"/>
  <c r="Q126" i="1"/>
  <c r="P127" i="1"/>
  <c r="Q127" i="1"/>
  <c r="R127" i="1"/>
  <c r="Q128" i="1"/>
  <c r="Q129" i="1"/>
  <c r="P130" i="1"/>
  <c r="R130" i="1"/>
  <c r="Q130" i="1"/>
  <c r="Q131" i="1"/>
  <c r="Q132" i="1"/>
  <c r="P133" i="1"/>
  <c r="R133" i="1" s="1"/>
  <c r="Q133" i="1"/>
  <c r="P134" i="1"/>
  <c r="R134" i="1"/>
  <c r="Q134" i="1"/>
  <c r="P135" i="1"/>
  <c r="Q135" i="1"/>
  <c r="R135" i="1"/>
  <c r="Q136" i="1"/>
  <c r="P137" i="1"/>
  <c r="R137" i="1" s="1"/>
  <c r="Q137" i="1"/>
  <c r="P138" i="1"/>
  <c r="R138" i="1"/>
  <c r="Q138" i="1"/>
  <c r="P139" i="1"/>
  <c r="Q139" i="1"/>
  <c r="R139" i="1"/>
  <c r="Q140" i="1"/>
  <c r="P141" i="1"/>
  <c r="R141" i="1" s="1"/>
  <c r="Q141" i="1"/>
  <c r="P142" i="1"/>
  <c r="R142" i="1"/>
  <c r="Q142" i="1"/>
  <c r="P143" i="1"/>
  <c r="R143" i="1" s="1"/>
  <c r="Q143" i="1"/>
  <c r="Q144" i="1"/>
  <c r="P145" i="1"/>
  <c r="R145" i="1" s="1"/>
  <c r="Q145" i="1"/>
  <c r="P146" i="1"/>
  <c r="R146" i="1"/>
  <c r="Q146" i="1"/>
  <c r="P147" i="1"/>
  <c r="R147" i="1" s="1"/>
  <c r="Q147" i="1"/>
  <c r="Q148" i="1"/>
  <c r="P149" i="1"/>
  <c r="R149" i="1" s="1"/>
  <c r="Q149" i="1"/>
  <c r="P150" i="1"/>
  <c r="R150" i="1"/>
  <c r="Q150" i="1"/>
  <c r="P151" i="1"/>
  <c r="Q151" i="1"/>
  <c r="R151" i="1"/>
  <c r="Q152" i="1"/>
  <c r="P153" i="1"/>
  <c r="R153" i="1" s="1"/>
  <c r="Q153" i="1"/>
  <c r="P154" i="1"/>
  <c r="Q154" i="1"/>
  <c r="Q155" i="1"/>
  <c r="Q156" i="1"/>
  <c r="P157" i="1"/>
  <c r="Q157" i="1"/>
  <c r="Q158" i="1"/>
  <c r="Q159" i="1"/>
  <c r="Q160" i="1"/>
  <c r="Q161" i="1"/>
  <c r="Q162" i="1"/>
  <c r="Q163" i="1"/>
  <c r="Q164" i="1"/>
  <c r="P165" i="1"/>
  <c r="R165" i="1" s="1"/>
  <c r="Q165" i="1"/>
  <c r="Q166" i="1"/>
  <c r="Q167" i="1"/>
  <c r="Q168" i="1"/>
  <c r="Q169" i="1"/>
  <c r="Q170" i="1"/>
  <c r="Q171" i="1"/>
  <c r="Q172" i="1"/>
  <c r="P173" i="1"/>
  <c r="Q173" i="1"/>
  <c r="Q174" i="1"/>
  <c r="Q175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P21" i="1"/>
  <c r="R21" i="1" s="1"/>
  <c r="G21" i="1"/>
  <c r="Q21" i="1"/>
  <c r="J110" i="1"/>
  <c r="J108" i="1"/>
  <c r="J107" i="1"/>
  <c r="J106" i="1"/>
  <c r="J104" i="1"/>
  <c r="J103" i="1"/>
  <c r="J102" i="1"/>
  <c r="J100" i="1"/>
  <c r="J99" i="1"/>
  <c r="J98" i="1"/>
  <c r="J96" i="1"/>
  <c r="J94" i="1"/>
  <c r="I92" i="1"/>
  <c r="I91" i="1"/>
  <c r="I90" i="1"/>
  <c r="I88" i="1"/>
  <c r="I87" i="1"/>
  <c r="I86" i="1"/>
  <c r="I84" i="1"/>
  <c r="I83" i="1"/>
  <c r="I82" i="1"/>
  <c r="I80" i="1"/>
  <c r="I78" i="1"/>
  <c r="I76" i="1"/>
  <c r="I75" i="1"/>
  <c r="I74" i="1"/>
  <c r="I72" i="1"/>
  <c r="I71" i="1"/>
  <c r="I70" i="1"/>
  <c r="I68" i="1"/>
  <c r="I67" i="1"/>
  <c r="I66" i="1"/>
  <c r="I64" i="1"/>
  <c r="I62" i="1"/>
  <c r="I60" i="1"/>
  <c r="I59" i="1"/>
  <c r="I58" i="1"/>
  <c r="J56" i="1"/>
  <c r="J55" i="1"/>
  <c r="J54" i="1"/>
  <c r="J52" i="1"/>
  <c r="J51" i="1"/>
  <c r="J50" i="1"/>
  <c r="J48" i="1"/>
  <c r="J46" i="1"/>
  <c r="J44" i="1"/>
  <c r="J43" i="1"/>
  <c r="J41" i="1"/>
  <c r="H23" i="1"/>
  <c r="H22" i="1"/>
  <c r="H21" i="1"/>
  <c r="G163" i="2"/>
  <c r="C163" i="2"/>
  <c r="G162" i="2"/>
  <c r="C162" i="2"/>
  <c r="G72" i="2"/>
  <c r="C72" i="2"/>
  <c r="E72" i="2"/>
  <c r="G71" i="2"/>
  <c r="C71" i="2"/>
  <c r="G70" i="2"/>
  <c r="C70" i="2"/>
  <c r="G69" i="2"/>
  <c r="C69" i="2"/>
  <c r="G68" i="2"/>
  <c r="C68" i="2"/>
  <c r="G161" i="2"/>
  <c r="C161" i="2"/>
  <c r="G160" i="2"/>
  <c r="C160" i="2"/>
  <c r="G159" i="2"/>
  <c r="C159" i="2"/>
  <c r="E159" i="2"/>
  <c r="G158" i="2"/>
  <c r="C158" i="2"/>
  <c r="G157" i="2"/>
  <c r="C157" i="2"/>
  <c r="G156" i="2"/>
  <c r="C156" i="2"/>
  <c r="G155" i="2"/>
  <c r="C155" i="2"/>
  <c r="G154" i="2"/>
  <c r="C154" i="2"/>
  <c r="G67" i="2"/>
  <c r="C67" i="2"/>
  <c r="G66" i="2"/>
  <c r="C66" i="2"/>
  <c r="G65" i="2"/>
  <c r="C65" i="2"/>
  <c r="E65" i="2"/>
  <c r="G64" i="2"/>
  <c r="C64" i="2"/>
  <c r="G63" i="2"/>
  <c r="C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153" i="2"/>
  <c r="C153" i="2"/>
  <c r="E153" i="2"/>
  <c r="G152" i="2"/>
  <c r="C152" i="2"/>
  <c r="E152" i="2"/>
  <c r="G151" i="2"/>
  <c r="C151" i="2"/>
  <c r="E151" i="2"/>
  <c r="G50" i="2"/>
  <c r="C50" i="2"/>
  <c r="E50" i="2"/>
  <c r="G150" i="2"/>
  <c r="C150" i="2"/>
  <c r="E150" i="2"/>
  <c r="G149" i="2"/>
  <c r="C149" i="2"/>
  <c r="E149" i="2"/>
  <c r="G148" i="2"/>
  <c r="C148" i="2"/>
  <c r="E148" i="2"/>
  <c r="G49" i="2"/>
  <c r="C49" i="2"/>
  <c r="E49" i="2"/>
  <c r="G48" i="2"/>
  <c r="C48" i="2"/>
  <c r="E48" i="2"/>
  <c r="G47" i="2"/>
  <c r="C47" i="2"/>
  <c r="E47" i="2"/>
  <c r="G46" i="2"/>
  <c r="C46" i="2"/>
  <c r="G45" i="2"/>
  <c r="C45" i="2"/>
  <c r="G44" i="2"/>
  <c r="C44" i="2"/>
  <c r="E44" i="2"/>
  <c r="G43" i="2"/>
  <c r="C43" i="2"/>
  <c r="G42" i="2"/>
  <c r="C42" i="2"/>
  <c r="E42" i="2"/>
  <c r="G147" i="2"/>
  <c r="C147" i="2"/>
  <c r="E147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76" i="2"/>
  <c r="C76" i="2"/>
  <c r="E76" i="2"/>
  <c r="G75" i="2"/>
  <c r="C75" i="2"/>
  <c r="E75" i="2"/>
  <c r="G74" i="2"/>
  <c r="C74" i="2"/>
  <c r="E74" i="2"/>
  <c r="G73" i="2"/>
  <c r="C73" i="2"/>
  <c r="E73" i="2"/>
  <c r="H163" i="2"/>
  <c r="B163" i="2"/>
  <c r="D163" i="2"/>
  <c r="A163" i="2"/>
  <c r="H162" i="2"/>
  <c r="D162" i="2"/>
  <c r="B162" i="2"/>
  <c r="A162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161" i="2"/>
  <c r="D161" i="2"/>
  <c r="B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153" i="2"/>
  <c r="B153" i="2"/>
  <c r="D153" i="2"/>
  <c r="A153" i="2"/>
  <c r="H152" i="2"/>
  <c r="D152" i="2"/>
  <c r="B152" i="2"/>
  <c r="A152" i="2"/>
  <c r="H151" i="2"/>
  <c r="B151" i="2"/>
  <c r="D151" i="2"/>
  <c r="A151" i="2"/>
  <c r="H50" i="2"/>
  <c r="D50" i="2"/>
  <c r="B50" i="2"/>
  <c r="A50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147" i="2"/>
  <c r="D147" i="2"/>
  <c r="B147" i="2"/>
  <c r="A147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146" i="2"/>
  <c r="D146" i="2"/>
  <c r="B146" i="2"/>
  <c r="A146" i="2"/>
  <c r="H145" i="2"/>
  <c r="B145" i="2"/>
  <c r="D145" i="2"/>
  <c r="A145" i="2"/>
  <c r="H144" i="2"/>
  <c r="D144" i="2"/>
  <c r="B144" i="2"/>
  <c r="A144" i="2"/>
  <c r="H143" i="2"/>
  <c r="B143" i="2"/>
  <c r="D143" i="2"/>
  <c r="A143" i="2"/>
  <c r="H142" i="2"/>
  <c r="D142" i="2"/>
  <c r="B142" i="2"/>
  <c r="A142" i="2"/>
  <c r="H141" i="2"/>
  <c r="B141" i="2"/>
  <c r="D141" i="2"/>
  <c r="A141" i="2"/>
  <c r="H140" i="2"/>
  <c r="D140" i="2"/>
  <c r="B140" i="2"/>
  <c r="A140" i="2"/>
  <c r="H139" i="2"/>
  <c r="B139" i="2"/>
  <c r="D139" i="2"/>
  <c r="A139" i="2"/>
  <c r="H138" i="2"/>
  <c r="D138" i="2"/>
  <c r="B138" i="2"/>
  <c r="A138" i="2"/>
  <c r="H137" i="2"/>
  <c r="B137" i="2"/>
  <c r="D137" i="2"/>
  <c r="A137" i="2"/>
  <c r="H136" i="2"/>
  <c r="D136" i="2"/>
  <c r="B136" i="2"/>
  <c r="A136" i="2"/>
  <c r="H135" i="2"/>
  <c r="B135" i="2"/>
  <c r="D135" i="2"/>
  <c r="A135" i="2"/>
  <c r="H134" i="2"/>
  <c r="D134" i="2"/>
  <c r="B134" i="2"/>
  <c r="A134" i="2"/>
  <c r="H133" i="2"/>
  <c r="B133" i="2"/>
  <c r="D133" i="2"/>
  <c r="A133" i="2"/>
  <c r="H132" i="2"/>
  <c r="D132" i="2"/>
  <c r="B132" i="2"/>
  <c r="A132" i="2"/>
  <c r="H131" i="2"/>
  <c r="B131" i="2"/>
  <c r="D131" i="2"/>
  <c r="A131" i="2"/>
  <c r="H130" i="2"/>
  <c r="D130" i="2"/>
  <c r="B130" i="2"/>
  <c r="A130" i="2"/>
  <c r="H129" i="2"/>
  <c r="B129" i="2"/>
  <c r="D129" i="2"/>
  <c r="A129" i="2"/>
  <c r="H128" i="2"/>
  <c r="B128" i="2"/>
  <c r="F128" i="2"/>
  <c r="D128" i="2"/>
  <c r="A128" i="2"/>
  <c r="H127" i="2"/>
  <c r="B127" i="2"/>
  <c r="F127" i="2"/>
  <c r="D127" i="2"/>
  <c r="A127" i="2"/>
  <c r="H126" i="2"/>
  <c r="F126" i="2"/>
  <c r="D126" i="2"/>
  <c r="B126" i="2"/>
  <c r="A126" i="2"/>
  <c r="H125" i="2"/>
  <c r="F125" i="2"/>
  <c r="D125" i="2"/>
  <c r="B125" i="2"/>
  <c r="A125" i="2"/>
  <c r="H124" i="2"/>
  <c r="B124" i="2"/>
  <c r="F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J114" i="1"/>
  <c r="J112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40" i="1"/>
  <c r="F16" i="1"/>
  <c r="F17" i="1" s="1"/>
  <c r="C17" i="1"/>
  <c r="K116" i="1"/>
  <c r="K117" i="1"/>
  <c r="K118" i="1"/>
  <c r="K119" i="1"/>
  <c r="K120" i="1"/>
  <c r="K121" i="1"/>
  <c r="K122" i="1"/>
  <c r="K123" i="1"/>
  <c r="K124" i="1"/>
  <c r="K125" i="1"/>
  <c r="K113" i="1"/>
  <c r="J115" i="1"/>
  <c r="H42" i="1"/>
  <c r="E63" i="2"/>
  <c r="E154" i="2"/>
  <c r="E155" i="2"/>
  <c r="E64" i="2"/>
  <c r="E156" i="2"/>
  <c r="E163" i="2"/>
  <c r="E70" i="2"/>
  <c r="R119" i="1"/>
  <c r="R101" i="1"/>
  <c r="R87" i="1"/>
  <c r="R117" i="1"/>
  <c r="R103" i="1"/>
  <c r="R85" i="1"/>
  <c r="R105" i="1"/>
  <c r="P148" i="1"/>
  <c r="R148" i="1" s="1"/>
  <c r="P140" i="1"/>
  <c r="R140" i="1"/>
  <c r="P132" i="1"/>
  <c r="R132" i="1"/>
  <c r="R44" i="1"/>
  <c r="R36" i="1"/>
  <c r="R28" i="1"/>
  <c r="R75" i="1"/>
  <c r="R67" i="1"/>
  <c r="R59" i="1"/>
  <c r="R51" i="1"/>
  <c r="R42" i="1"/>
  <c r="R34" i="1"/>
  <c r="R26" i="1"/>
  <c r="R72" i="1"/>
  <c r="R64" i="1"/>
  <c r="R56" i="1"/>
  <c r="R48" i="1"/>
  <c r="R45" i="1"/>
  <c r="P178" i="1"/>
  <c r="P152" i="1"/>
  <c r="R152" i="1" s="1"/>
  <c r="P144" i="1"/>
  <c r="R144" i="1" s="1"/>
  <c r="P136" i="1"/>
  <c r="R136" i="1"/>
  <c r="P128" i="1"/>
  <c r="R128" i="1"/>
  <c r="R40" i="1"/>
  <c r="R32" i="1"/>
  <c r="R24" i="1"/>
  <c r="R55" i="1"/>
  <c r="R46" i="1"/>
  <c r="R76" i="1"/>
  <c r="R68" i="1"/>
  <c r="R60" i="1"/>
  <c r="R52" i="1"/>
  <c r="G172" i="1"/>
  <c r="J172" i="1"/>
  <c r="E170" i="1"/>
  <c r="F170" i="1"/>
  <c r="P170" i="1"/>
  <c r="E162" i="1"/>
  <c r="F162" i="1"/>
  <c r="P162" i="1"/>
  <c r="G156" i="1"/>
  <c r="K156" i="1"/>
  <c r="G179" i="1"/>
  <c r="K179" i="1"/>
  <c r="G177" i="1"/>
  <c r="K177" i="1"/>
  <c r="E175" i="1"/>
  <c r="F175" i="1"/>
  <c r="G169" i="1"/>
  <c r="K169" i="1"/>
  <c r="E167" i="1"/>
  <c r="G161" i="1"/>
  <c r="K161" i="1"/>
  <c r="E159" i="1"/>
  <c r="G174" i="1"/>
  <c r="J174" i="1"/>
  <c r="E172" i="1"/>
  <c r="F172" i="1"/>
  <c r="P172" i="1"/>
  <c r="E164" i="1"/>
  <c r="F164" i="1"/>
  <c r="P164" i="1"/>
  <c r="G158" i="1"/>
  <c r="K158" i="1"/>
  <c r="E156" i="1"/>
  <c r="F156" i="1"/>
  <c r="P156" i="1"/>
  <c r="E179" i="1"/>
  <c r="F179" i="1"/>
  <c r="P179" i="1"/>
  <c r="E131" i="1"/>
  <c r="F131" i="1"/>
  <c r="E129" i="1"/>
  <c r="F129" i="1"/>
  <c r="E177" i="1"/>
  <c r="F177" i="1"/>
  <c r="P177" i="1"/>
  <c r="R177" i="1"/>
  <c r="G171" i="1"/>
  <c r="J171" i="1"/>
  <c r="E169" i="1"/>
  <c r="F169" i="1"/>
  <c r="P169" i="1"/>
  <c r="G163" i="1"/>
  <c r="K163" i="1"/>
  <c r="E161" i="1"/>
  <c r="F161" i="1"/>
  <c r="P161" i="1"/>
  <c r="G155" i="1"/>
  <c r="K155" i="1"/>
  <c r="P176" i="1"/>
  <c r="G176" i="1"/>
  <c r="K176" i="1"/>
  <c r="E174" i="1"/>
  <c r="F174" i="1"/>
  <c r="P174" i="1"/>
  <c r="E166" i="1"/>
  <c r="F166" i="1"/>
  <c r="P166" i="1"/>
  <c r="G160" i="1"/>
  <c r="K160" i="1"/>
  <c r="E158" i="1"/>
  <c r="F158" i="1"/>
  <c r="P158" i="1"/>
  <c r="G178" i="1"/>
  <c r="K178" i="1"/>
  <c r="G126" i="1"/>
  <c r="K126" i="1"/>
  <c r="G173" i="1"/>
  <c r="J173" i="1"/>
  <c r="E171" i="1"/>
  <c r="F171" i="1"/>
  <c r="P171" i="1"/>
  <c r="G165" i="1"/>
  <c r="K165" i="1"/>
  <c r="E163" i="1"/>
  <c r="F163" i="1"/>
  <c r="P163" i="1"/>
  <c r="G157" i="1"/>
  <c r="K157" i="1"/>
  <c r="E155" i="1"/>
  <c r="F155" i="1"/>
  <c r="P155" i="1"/>
  <c r="E176" i="1"/>
  <c r="F176" i="1"/>
  <c r="E168" i="1"/>
  <c r="F168" i="1"/>
  <c r="P168" i="1"/>
  <c r="R168" i="1" s="1"/>
  <c r="E160" i="1"/>
  <c r="F160" i="1"/>
  <c r="P160" i="1"/>
  <c r="G154" i="1"/>
  <c r="R154" i="1"/>
  <c r="R163" i="1"/>
  <c r="G168" i="1"/>
  <c r="K168" i="1"/>
  <c r="G166" i="1"/>
  <c r="K166" i="1"/>
  <c r="D15" i="1"/>
  <c r="C19" i="1" s="1"/>
  <c r="G162" i="1"/>
  <c r="K162" i="1"/>
  <c r="R171" i="1"/>
  <c r="R174" i="1"/>
  <c r="R172" i="1"/>
  <c r="R126" i="1"/>
  <c r="E66" i="2"/>
  <c r="E71" i="2"/>
  <c r="E160" i="2"/>
  <c r="R170" i="1"/>
  <c r="G129" i="1"/>
  <c r="K129" i="1"/>
  <c r="P129" i="1"/>
  <c r="R129" i="1"/>
  <c r="G131" i="1"/>
  <c r="K131" i="1"/>
  <c r="P131" i="1"/>
  <c r="R131" i="1"/>
  <c r="R179" i="1"/>
  <c r="E158" i="2"/>
  <c r="G170" i="1"/>
  <c r="K170" i="1"/>
  <c r="R176" i="1"/>
  <c r="F159" i="1"/>
  <c r="D16" i="1"/>
  <c r="D19" i="1"/>
  <c r="E67" i="2"/>
  <c r="R162" i="1"/>
  <c r="R157" i="1"/>
  <c r="R155" i="1"/>
  <c r="R158" i="1"/>
  <c r="R161" i="1"/>
  <c r="R156" i="1"/>
  <c r="F167" i="1"/>
  <c r="E161" i="2"/>
  <c r="G164" i="1"/>
  <c r="K164" i="1"/>
  <c r="R178" i="1"/>
  <c r="E46" i="2"/>
  <c r="E162" i="2"/>
  <c r="E157" i="2"/>
  <c r="R173" i="1"/>
  <c r="R166" i="1"/>
  <c r="E69" i="2"/>
  <c r="E45" i="2"/>
  <c r="K154" i="1"/>
  <c r="R169" i="1"/>
  <c r="G175" i="1"/>
  <c r="J175" i="1"/>
  <c r="P175" i="1"/>
  <c r="R175" i="1" s="1"/>
  <c r="R160" i="1"/>
  <c r="E68" i="2"/>
  <c r="E43" i="2"/>
  <c r="G167" i="1"/>
  <c r="K167" i="1"/>
  <c r="P167" i="1"/>
  <c r="R167" i="1"/>
  <c r="R164" i="1"/>
  <c r="G159" i="1"/>
  <c r="P159" i="1"/>
  <c r="R159" i="1"/>
  <c r="K159" i="1"/>
  <c r="C11" i="1"/>
  <c r="C12" i="1"/>
  <c r="C16" i="1" l="1"/>
  <c r="D18" i="1" s="1"/>
  <c r="O166" i="1"/>
  <c r="O164" i="1"/>
  <c r="O140" i="1"/>
  <c r="O122" i="1"/>
  <c r="O157" i="1"/>
  <c r="O151" i="1"/>
  <c r="O155" i="1"/>
  <c r="O127" i="1"/>
  <c r="O125" i="1"/>
  <c r="O170" i="1"/>
  <c r="O139" i="1"/>
  <c r="O123" i="1"/>
  <c r="O162" i="1"/>
  <c r="O163" i="1"/>
  <c r="O133" i="1"/>
  <c r="O132" i="1"/>
  <c r="O124" i="1"/>
  <c r="O138" i="1"/>
  <c r="O171" i="1"/>
  <c r="O178" i="1"/>
  <c r="O136" i="1"/>
  <c r="O161" i="1"/>
  <c r="O169" i="1"/>
  <c r="O147" i="1"/>
  <c r="O158" i="1"/>
  <c r="O159" i="1"/>
  <c r="O145" i="1"/>
  <c r="O176" i="1"/>
  <c r="O167" i="1"/>
  <c r="O160" i="1"/>
  <c r="O134" i="1"/>
  <c r="O168" i="1"/>
  <c r="O129" i="1"/>
  <c r="O173" i="1"/>
  <c r="O153" i="1"/>
  <c r="O148" i="1"/>
  <c r="C15" i="1"/>
  <c r="O130" i="1"/>
  <c r="O177" i="1"/>
  <c r="O165" i="1"/>
  <c r="O142" i="1"/>
  <c r="O156" i="1"/>
  <c r="O135" i="1"/>
  <c r="O128" i="1"/>
  <c r="O152" i="1"/>
  <c r="O174" i="1"/>
  <c r="O149" i="1"/>
  <c r="O154" i="1"/>
  <c r="O141" i="1"/>
  <c r="O146" i="1"/>
  <c r="O172" i="1"/>
  <c r="O144" i="1"/>
  <c r="O126" i="1"/>
  <c r="O179" i="1"/>
  <c r="O137" i="1"/>
  <c r="O143" i="1"/>
  <c r="O150" i="1"/>
  <c r="O131" i="1"/>
  <c r="O175" i="1"/>
  <c r="E14" i="1"/>
  <c r="T21" i="1"/>
  <c r="C18" i="1" l="1"/>
  <c r="F18" i="1"/>
  <c r="F19" i="1" s="1"/>
</calcChain>
</file>

<file path=xl/sharedStrings.xml><?xml version="1.0" encoding="utf-8"?>
<sst xmlns="http://schemas.openxmlformats.org/spreadsheetml/2006/main" count="1612" uniqueCount="618">
  <si>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</si>
  <si>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</si>
  <si>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</si>
  <si>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</si>
  <si>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</si>
  <si>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</si>
  <si>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</si>
  <si>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</si>
  <si>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</si>
  <si>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</si>
  <si>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</si>
  <si>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</si>
  <si>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</si>
  <si>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</si>
  <si>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</si>
  <si>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</si>
  <si>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</si>
  <si>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</si>
  <si>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</si>
  <si>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</si>
  <si>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</si>
  <si>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</si>
  <si>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</si>
  <si>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</si>
  <si>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</si>
  <si>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</si>
  <si>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</si>
  <si>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</si>
  <si>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E+NL</t>
  </si>
  <si>
    <t>IBVS 5287</t>
  </si>
  <si>
    <t>I</t>
  </si>
  <si>
    <t>IBVS 5643</t>
  </si>
  <si>
    <t>V Sge / GSC 01643-01764</t>
  </si>
  <si>
    <t>IBVS 5668</t>
  </si>
  <si>
    <t>II</t>
  </si>
  <si>
    <t>IBVS 5777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</si>
  <si>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</si>
  <si>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</si>
  <si>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</si>
  <si>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</si>
  <si>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</si>
  <si>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</si>
  <si>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Period verified by</t>
  </si>
  <si>
    <t>ToMcat (period-search software)</t>
  </si>
  <si>
    <t>Start of linear fit &gt;&gt;&gt;&gt;&gt;&gt;&gt;&gt;&gt;&gt;&gt;&gt;&gt;&gt;&gt;&gt;&gt;&gt;&gt;&gt;&gt;</t>
  </si>
  <si>
    <t>OEJV 0074</t>
  </si>
  <si>
    <t>CCD+I</t>
  </si>
  <si>
    <t>CCD+R</t>
  </si>
  <si>
    <t>CCD+V</t>
  </si>
  <si>
    <t>Add cycle</t>
  </si>
  <si>
    <t>Old Cycle</t>
  </si>
  <si>
    <t>IBVS 0098</t>
  </si>
  <si>
    <t>pg</t>
  </si>
  <si>
    <t>IBVS 4877</t>
  </si>
  <si>
    <t>IBVS 5364</t>
  </si>
  <si>
    <t>OEJV 0160</t>
  </si>
  <si>
    <t>IBVS 6118</t>
  </si>
  <si>
    <t>IBVS 6149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</si>
  <si>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</si>
  <si>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</si>
  <si>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</si>
  <si>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</si>
  <si>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</si>
  <si>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</si>
  <si>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</si>
  <si>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</si>
  <si>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</si>
  <si>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</si>
  <si>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</si>
  <si>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2432407.529 </t>
  </si>
  <si>
    <t> 10.08.1947 00:41 </t>
  </si>
  <si>
    <t> -0.039 </t>
  </si>
  <si>
    <t>V </t>
  </si>
  <si>
    <t> M.Beyer </t>
  </si>
  <si>
    <t> AN 293.167 </t>
  </si>
  <si>
    <t>2432904.250 </t>
  </si>
  <si>
    <t> 18.12.1948 18:00 </t>
  </si>
  <si>
    <t> -0.031 </t>
  </si>
  <si>
    <t>2433437.475 </t>
  </si>
  <si>
    <t> 04.06.1950 23:24 </t>
  </si>
  <si>
    <t> -0.026 </t>
  </si>
  <si>
    <t>2433937.275 </t>
  </si>
  <si>
    <t> 17.10.1951 18:36 </t>
  </si>
  <si>
    <t> -0.023 </t>
  </si>
  <si>
    <t>2435662.435 </t>
  </si>
  <si>
    <t> 07.07.1956 22:26 </t>
  </si>
  <si>
    <t> 0.012 </t>
  </si>
  <si>
    <t>P </t>
  </si>
  <si>
    <t> G.Romano </t>
  </si>
  <si>
    <t>IBVS 98 </t>
  </si>
  <si>
    <t>2435663.438 </t>
  </si>
  <si>
    <t> 08.07.1956 22:30 </t>
  </si>
  <si>
    <t> -0.013 </t>
  </si>
  <si>
    <t>2435696.360 </t>
  </si>
  <si>
    <t> 10.08.1956 20:38 </t>
  </si>
  <si>
    <t> 0.000 </t>
  </si>
  <si>
    <t>2435697.374 </t>
  </si>
  <si>
    <t> 11.08.1956 20:58 </t>
  </si>
  <si>
    <t> -0.014 </t>
  </si>
  <si>
    <t>2435699.438 </t>
  </si>
  <si>
    <t> 13.08.1956 22:30 </t>
  </si>
  <si>
    <t> -0.007 </t>
  </si>
  <si>
    <t>2435716.373 </t>
  </si>
  <si>
    <t> 30.08.1956 20:57 </t>
  </si>
  <si>
    <t> -0.040 </t>
  </si>
  <si>
    <t>2435717.441 </t>
  </si>
  <si>
    <t> 31.08.1956 22:35 </t>
  </si>
  <si>
    <t> -0.001 </t>
  </si>
  <si>
    <t>2435782.213 </t>
  </si>
  <si>
    <t> 04.11.1956 17:06 </t>
  </si>
  <si>
    <t> -0.017 </t>
  </si>
  <si>
    <t>2435802.208 </t>
  </si>
  <si>
    <t> 24.11.1956 16:59 </t>
  </si>
  <si>
    <t> -0.076 </t>
  </si>
  <si>
    <t>2436079.416 </t>
  </si>
  <si>
    <t> 28.08.1957 21:59 </t>
  </si>
  <si>
    <t> -0.019 </t>
  </si>
  <si>
    <t>2436096.351 </t>
  </si>
  <si>
    <t> 14.09.1957 20:25 </t>
  </si>
  <si>
    <t> -0.052 </t>
  </si>
  <si>
    <t>2436371.417 </t>
  </si>
  <si>
    <t> 16.06.1958 22:00 </t>
  </si>
  <si>
    <t> -0.081 </t>
  </si>
  <si>
    <t>2436404.407 </t>
  </si>
  <si>
    <t> 19.07.1958 21:46 </t>
  </si>
  <si>
    <t> 0.001 </t>
  </si>
  <si>
    <t>2436424.435 </t>
  </si>
  <si>
    <t> 08.08.1958 22:26 </t>
  </si>
  <si>
    <t> -0.025 </t>
  </si>
  <si>
    <t>2436426.470 </t>
  </si>
  <si>
    <t> 10.08.1958 23:16 </t>
  </si>
  <si>
    <t> -0.046 </t>
  </si>
  <si>
    <t>2436461.422 </t>
  </si>
  <si>
    <t> 14.09.1958 22:07 </t>
  </si>
  <si>
    <t> -0.060 </t>
  </si>
  <si>
    <t>2437889.9151 </t>
  </si>
  <si>
    <t> 13.08.1962 09:57 </t>
  </si>
  <si>
    <t> -0.0003 </t>
  </si>
  <si>
    <t>E </t>
  </si>
  <si>
    <t>?</t>
  </si>
  <si>
    <t> Herbig et al. </t>
  </si>
  <si>
    <t> APJ 141.617 </t>
  </si>
  <si>
    <t>2437900.7175 </t>
  </si>
  <si>
    <t> 24.08.1962 05:13 </t>
  </si>
  <si>
    <t> 0.0040 </t>
  </si>
  <si>
    <t>2437901.7385 </t>
  </si>
  <si>
    <t> 25.08.1962 05:43 </t>
  </si>
  <si>
    <t> -0.0034 </t>
  </si>
  <si>
    <t>2437903.7985 </t>
  </si>
  <si>
    <t> 27.08.1962 07:09 </t>
  </si>
  <si>
    <t> -0.0002 </t>
  </si>
  <si>
    <t>2437937.7304 </t>
  </si>
  <si>
    <t> 30.09.1962 05:31 </t>
  </si>
  <si>
    <t> -0.0051 </t>
  </si>
  <si>
    <t>2437938.7627 </t>
  </si>
  <si>
    <t> 01.10.1962 06:18 </t>
  </si>
  <si>
    <t> -0.0012 </t>
  </si>
  <si>
    <t>2437954.7055 </t>
  </si>
  <si>
    <t> 17.10.1962 04:55 </t>
  </si>
  <si>
    <t> 0.0015 </t>
  </si>
  <si>
    <t>2437971.6767 </t>
  </si>
  <si>
    <t> 03.11.1962 04:14 </t>
  </si>
  <si>
    <t> 0.0043 </t>
  </si>
  <si>
    <t>2438216.9485 </t>
  </si>
  <si>
    <t> 06.07.1963 10:45 </t>
  </si>
  <si>
    <t> 0.0051 </t>
  </si>
  <si>
    <t> Herbig et al.) </t>
  </si>
  <si>
    <t>2438233.399 </t>
  </si>
  <si>
    <t> 22.07.1963 21:34 </t>
  </si>
  <si>
    <t>2438282.7550 </t>
  </si>
  <si>
    <t> 10.09.1963 06:07 </t>
  </si>
  <si>
    <t> -0.0054 </t>
  </si>
  <si>
    <t>2438299.7300 </t>
  </si>
  <si>
    <t> 27.09.1963 05:31 </t>
  </si>
  <si>
    <t> 0.0012 </t>
  </si>
  <si>
    <t>2439358.4586 </t>
  </si>
  <si>
    <t> 20.08.1966 23:00 </t>
  </si>
  <si>
    <t> 0.0023 </t>
  </si>
  <si>
    <t> S.Smak </t>
  </si>
  <si>
    <t> AA 17.56 </t>
  </si>
  <si>
    <t>2439360.5190 </t>
  </si>
  <si>
    <t> 23.08.1966 00:27 </t>
  </si>
  <si>
    <t> 0.0059 </t>
  </si>
  <si>
    <t>2439375.4283 </t>
  </si>
  <si>
    <t> 06.09.1966 22:16 </t>
  </si>
  <si>
    <t> 0.0035 </t>
  </si>
  <si>
    <t>2439376.4596 </t>
  </si>
  <si>
    <t> 07.09.1966 23:01 </t>
  </si>
  <si>
    <t> 0.0065 </t>
  </si>
  <si>
    <t>2440087.586 </t>
  </si>
  <si>
    <t> 19.08.1968 02:03 </t>
  </si>
  <si>
    <t> J.Bortle </t>
  </si>
  <si>
    <t> AVSJ 3.66 </t>
  </si>
  <si>
    <t>2440443.413 </t>
  </si>
  <si>
    <t> 09.08.1969 21:54 </t>
  </si>
  <si>
    <t> 0.005 </t>
  </si>
  <si>
    <t>2440444.448 </t>
  </si>
  <si>
    <t> 10.08.1969 22:45 </t>
  </si>
  <si>
    <t>2440445.473 </t>
  </si>
  <si>
    <t> 11.08.1969 23:21 </t>
  </si>
  <si>
    <t> 0.008 </t>
  </si>
  <si>
    <t>2440446.502 </t>
  </si>
  <si>
    <t> 13.08.1969 00:02 </t>
  </si>
  <si>
    <t> 0.009 </t>
  </si>
  <si>
    <t>2440514.374 </t>
  </si>
  <si>
    <t> 19.10.1969 20:58 </t>
  </si>
  <si>
    <t> 0.007 </t>
  </si>
  <si>
    <t>2440515.404 </t>
  </si>
  <si>
    <t> 20.10.1969 21:41 </t>
  </si>
  <si>
    <t>2440531.343 </t>
  </si>
  <si>
    <t> 05.11.1969 20:13 </t>
  </si>
  <si>
    <t>2440804.380 </t>
  </si>
  <si>
    <t> 05.08.1970 21:07 </t>
  </si>
  <si>
    <t>2440806.442 </t>
  </si>
  <si>
    <t> 07.08.1970 22:36 </t>
  </si>
  <si>
    <t> 0.013 </t>
  </si>
  <si>
    <t>2440808.500 </t>
  </si>
  <si>
    <t> 10.08.1970 00:00 </t>
  </si>
  <si>
    <t> 0.014 </t>
  </si>
  <si>
    <t>2440838.327 </t>
  </si>
  <si>
    <t> 08.09.1970 19:50 </t>
  </si>
  <si>
    <t> 0.017 </t>
  </si>
  <si>
    <t>2440856.315 </t>
  </si>
  <si>
    <t> 26.09.1970 19:33 </t>
  </si>
  <si>
    <t>2440858.376 </t>
  </si>
  <si>
    <t> 28.09.1970 21:01 </t>
  </si>
  <si>
    <t>2440859.398 </t>
  </si>
  <si>
    <t> 29.09.1970 21:33 </t>
  </si>
  <si>
    <t> 0.006 </t>
  </si>
  <si>
    <t>2441978.8020 </t>
  </si>
  <si>
    <t> 23.10.1973 07:14 </t>
  </si>
  <si>
    <t> 0.0080 </t>
  </si>
  <si>
    <t> G.S.Mumford </t>
  </si>
  <si>
    <t>IBVS 889 </t>
  </si>
  <si>
    <t>2442570.647 </t>
  </si>
  <si>
    <t> 07.06.1975 03:31 </t>
  </si>
  <si>
    <t> 0.015 </t>
  </si>
  <si>
    <t> E.Mayer </t>
  </si>
  <si>
    <t> AVSJ 4.9 </t>
  </si>
  <si>
    <t>2442572.699 </t>
  </si>
  <si>
    <t> 09.06.1975 04:46 </t>
  </si>
  <si>
    <t> 0.010 </t>
  </si>
  <si>
    <t>2442665.763 </t>
  </si>
  <si>
    <t> 10.09.1975 06:18 </t>
  </si>
  <si>
    <t> 0.004 </t>
  </si>
  <si>
    <t> T.Fetterman </t>
  </si>
  <si>
    <t> AVSJ 7.39 </t>
  </si>
  <si>
    <t>2442677.595 </t>
  </si>
  <si>
    <t> 22.09.1975 02:16 </t>
  </si>
  <si>
    <t>2442693.530 </t>
  </si>
  <si>
    <t> 08.10.1975 00:43 </t>
  </si>
  <si>
    <t>2445208.463 </t>
  </si>
  <si>
    <t> 26.08.1982 23:06 </t>
  </si>
  <si>
    <t> T.Brelstaff </t>
  </si>
  <si>
    <t> VSSC 60.23 </t>
  </si>
  <si>
    <t>2445603.362 </t>
  </si>
  <si>
    <t> 25.09.1983 20:41 </t>
  </si>
  <si>
    <t>2445931.418 </t>
  </si>
  <si>
    <t> 18.08.1984 22:01 </t>
  </si>
  <si>
    <t> VSSC 61.19 </t>
  </si>
  <si>
    <t>2445932.443 </t>
  </si>
  <si>
    <t> 19.08.1984 22:37 </t>
  </si>
  <si>
    <t>2446000.317 </t>
  </si>
  <si>
    <t> 26.10.1984 19:36 </t>
  </si>
  <si>
    <t> H.Grzelczyk </t>
  </si>
  <si>
    <t>BAVM 39 </t>
  </si>
  <si>
    <t>2446282.09 </t>
  </si>
  <si>
    <t> 04.08.1985 14:09 </t>
  </si>
  <si>
    <t> -0.00 </t>
  </si>
  <si>
    <t> T.Kato </t>
  </si>
  <si>
    <t>VSB 47 </t>
  </si>
  <si>
    <t>2446297.520 </t>
  </si>
  <si>
    <t> 20.08.1985 00:28 </t>
  </si>
  <si>
    <t> 0.002 </t>
  </si>
  <si>
    <t> VSSC 68.34 </t>
  </si>
  <si>
    <t>2446659.510 </t>
  </si>
  <si>
    <t> 17.08.1986 00:14 </t>
  </si>
  <si>
    <t>2447040.011 </t>
  </si>
  <si>
    <t> 01.09.1987 12:15 </t>
  </si>
  <si>
    <t> -0.004 </t>
  </si>
  <si>
    <t> K.Hirosawa </t>
  </si>
  <si>
    <t>2447760.410 </t>
  </si>
  <si>
    <t> 21.08.1989 21:50 </t>
  </si>
  <si>
    <t> VSSC 73 </t>
  </si>
  <si>
    <t>2447760.9080 </t>
  </si>
  <si>
    <t> 22.08.1989 09:47 </t>
  </si>
  <si>
    <t> -0.0088 </t>
  </si>
  <si>
    <t>U</t>
  </si>
  <si>
    <t> J.Smak </t>
  </si>
  <si>
    <t> AA 45.361 </t>
  </si>
  <si>
    <t>2447760.9090 </t>
  </si>
  <si>
    <t> 22.08.1989 09:48 </t>
  </si>
  <si>
    <t> -0.0078 </t>
  </si>
  <si>
    <t>G</t>
  </si>
  <si>
    <t>2447760.9120 </t>
  </si>
  <si>
    <t> 22.08.1989 09:53 </t>
  </si>
  <si>
    <t> -0.0048 </t>
  </si>
  <si>
    <t>B</t>
  </si>
  <si>
    <t>2447761.433 </t>
  </si>
  <si>
    <t> 22.08.1989 22:23 </t>
  </si>
  <si>
    <t>2449601.7215 </t>
  </si>
  <si>
    <t> 06.09.1994 05:18 </t>
  </si>
  <si>
    <t> -0.0134 </t>
  </si>
  <si>
    <t>2449601.7240 </t>
  </si>
  <si>
    <t> 06.09.1994 05:22 </t>
  </si>
  <si>
    <t> -0.0109 </t>
  </si>
  <si>
    <t>2449602.7453 </t>
  </si>
  <si>
    <t> 07.09.1994 05:53 </t>
  </si>
  <si>
    <t> -0.0180 </t>
  </si>
  <si>
    <t>2449602.7475 </t>
  </si>
  <si>
    <t> 07.09.1994 05:56 </t>
  </si>
  <si>
    <t> -0.0158 </t>
  </si>
  <si>
    <t>2449635.6610 </t>
  </si>
  <si>
    <t> 10.10.1994 03:51 </t>
  </si>
  <si>
    <t> -0.0108 </t>
  </si>
  <si>
    <t> Mader &amp; Shafter </t>
  </si>
  <si>
    <t> PASP 109.1351 </t>
  </si>
  <si>
    <t>2449640.2850 </t>
  </si>
  <si>
    <t> 14.10.1994 18:50 </t>
  </si>
  <si>
    <t> -0.0145 </t>
  </si>
  <si>
    <t> V.Simon </t>
  </si>
  <si>
    <t> AAP 309.117 </t>
  </si>
  <si>
    <t>2449644.3998 </t>
  </si>
  <si>
    <t> 18.10.1994 21:35 </t>
  </si>
  <si>
    <t> -0.0133 </t>
  </si>
  <si>
    <t>2449652.6312 </t>
  </si>
  <si>
    <t> 27.10.1994 03:08 </t>
  </si>
  <si>
    <t> -0.0090 </t>
  </si>
  <si>
    <t>2449894.8073 </t>
  </si>
  <si>
    <t> 26.06.1995 07:22 </t>
  </si>
  <si>
    <t> -0.0188 </t>
  </si>
  <si>
    <t>2449910.7503 </t>
  </si>
  <si>
    <t> 12.07.1995 06:00 </t>
  </si>
  <si>
    <t>2449911.7738 </t>
  </si>
  <si>
    <t> 13.07.1995 06:34 </t>
  </si>
  <si>
    <t> -0.0207 </t>
  </si>
  <si>
    <t>2449929.7733 </t>
  </si>
  <si>
    <t> 31.07.1995 06:33 </t>
  </si>
  <si>
    <t>2449930.8010 </t>
  </si>
  <si>
    <t> 01.08.1995 07:13 </t>
  </si>
  <si>
    <t> -0.0187 </t>
  </si>
  <si>
    <t>2449931.8331 </t>
  </si>
  <si>
    <t> 02.08.1995 07:59 </t>
  </si>
  <si>
    <t> -0.0150 </t>
  </si>
  <si>
    <t>2449932.8649 </t>
  </si>
  <si>
    <t> 03.08.1995 08:45 </t>
  </si>
  <si>
    <t> -0.0116 </t>
  </si>
  <si>
    <t>2449946.7433 </t>
  </si>
  <si>
    <t> 17.08.1995 05:50 </t>
  </si>
  <si>
    <t> -0.0165 </t>
  </si>
  <si>
    <t>2449947.7751 </t>
  </si>
  <si>
    <t> 18.08.1995 06:36 </t>
  </si>
  <si>
    <t> -0.0130 </t>
  </si>
  <si>
    <t>2449980.6800 </t>
  </si>
  <si>
    <t> 20.09.1995 04:19 </t>
  </si>
  <si>
    <t> -0.0166 </t>
  </si>
  <si>
    <t>2449981.7102 </t>
  </si>
  <si>
    <t> 21.09.1995 05:02 </t>
  </si>
  <si>
    <t> -0.0148 </t>
  </si>
  <si>
    <t>2450969.4725 </t>
  </si>
  <si>
    <t> 04.06.1998 23:20 </t>
  </si>
  <si>
    <t> -0.0211 </t>
  </si>
  <si>
    <t> S.Zola </t>
  </si>
  <si>
    <t>IBVS 4877 </t>
  </si>
  <si>
    <t>2451781.3817 </t>
  </si>
  <si>
    <t> 24.08.2000 21:09 </t>
  </si>
  <si>
    <t> -0.0258 </t>
  </si>
  <si>
    <t> M.Zejda </t>
  </si>
  <si>
    <t>IBVS 5287 </t>
  </si>
  <si>
    <t>2452523.3653 </t>
  </si>
  <si>
    <t> 05.09.2002 20:46 </t>
  </si>
  <si>
    <t> -0.0256 </t>
  </si>
  <si>
    <t> O.Demircan et al. </t>
  </si>
  <si>
    <t>IBVS 5364 </t>
  </si>
  <si>
    <t>2452817.4834 </t>
  </si>
  <si>
    <t> 26.06.2003 23:36 </t>
  </si>
  <si>
    <t> -0.0270 </t>
  </si>
  <si>
    <t>-I</t>
  </si>
  <si>
    <t> K. &amp; M. Rätz </t>
  </si>
  <si>
    <t>BAVM 172 </t>
  </si>
  <si>
    <t>2453217.5102 </t>
  </si>
  <si>
    <t> 31.07.2004 00:14 </t>
  </si>
  <si>
    <t>29809</t>
  </si>
  <si>
    <t> -0.0440 </t>
  </si>
  <si>
    <t> T.Pribulla et al. </t>
  </si>
  <si>
    <t>IBVS 5668 </t>
  </si>
  <si>
    <t>2453233.4622 </t>
  </si>
  <si>
    <t> 15.08.2004 23:05 </t>
  </si>
  <si>
    <t>29840</t>
  </si>
  <si>
    <t> -0.0320 </t>
  </si>
  <si>
    <t>2453246.3112 </t>
  </si>
  <si>
    <t> 28.08.2004 19:28 </t>
  </si>
  <si>
    <t>29865</t>
  </si>
  <si>
    <t> -0.0379 </t>
  </si>
  <si>
    <t>2453265.3322 </t>
  </si>
  <si>
    <t> 16.09.2004 19:58 </t>
  </si>
  <si>
    <t>29902</t>
  </si>
  <si>
    <t> -0.0421 </t>
  </si>
  <si>
    <t>2453266.3649 </t>
  </si>
  <si>
    <t> 17.09.2004 20:45 </t>
  </si>
  <si>
    <t>29904</t>
  </si>
  <si>
    <t> -0.0378 </t>
  </si>
  <si>
    <t>2453267.3896 </t>
  </si>
  <si>
    <t> 18.09.2004 21:21 </t>
  </si>
  <si>
    <t>29906</t>
  </si>
  <si>
    <t> -0.0415 </t>
  </si>
  <si>
    <t>2453282.3009 </t>
  </si>
  <si>
    <t> 03.10.2004 19:13 </t>
  </si>
  <si>
    <t>29935</t>
  </si>
  <si>
    <t> -0.0418 </t>
  </si>
  <si>
    <t>2453283.3321 </t>
  </si>
  <si>
    <t> 04.10.2004 19:58 </t>
  </si>
  <si>
    <t>29937</t>
  </si>
  <si>
    <t> -0.0390 </t>
  </si>
  <si>
    <t>2453284.3587 </t>
  </si>
  <si>
    <t> 05.10.2004 20:36 </t>
  </si>
  <si>
    <t>29939</t>
  </si>
  <si>
    <t> -0.0408 </t>
  </si>
  <si>
    <t>2453285.3871 </t>
  </si>
  <si>
    <t> 06.10.2004 21:17 </t>
  </si>
  <si>
    <t>29941</t>
  </si>
  <si>
    <t>2453515.48761 </t>
  </si>
  <si>
    <t> 24.05.2005 23:42 </t>
  </si>
  <si>
    <t>30388.5</t>
  </si>
  <si>
    <t> -0.04255 </t>
  </si>
  <si>
    <t>C </t>
  </si>
  <si>
    <t>R</t>
  </si>
  <si>
    <t> L.Brát </t>
  </si>
  <si>
    <t>OEJV 0074 </t>
  </si>
  <si>
    <t>2453515.4940 </t>
  </si>
  <si>
    <t> 24.05.2005 23:51 </t>
  </si>
  <si>
    <t> -0.0362 </t>
  </si>
  <si>
    <t> S.Parimucha et al. </t>
  </si>
  <si>
    <t>IBVS 5777 </t>
  </si>
  <si>
    <t>2453516.50858 </t>
  </si>
  <si>
    <t> 26.05.2005 00:12 </t>
  </si>
  <si>
    <t>30390.5</t>
  </si>
  <si>
    <t> -0.04997 </t>
  </si>
  <si>
    <t> L.Šmelcer </t>
  </si>
  <si>
    <t>2453522.43115 </t>
  </si>
  <si>
    <t> 31.05.2005 22:20 </t>
  </si>
  <si>
    <t>30402</t>
  </si>
  <si>
    <t> -0.04064 </t>
  </si>
  <si>
    <t>2453523.45269 </t>
  </si>
  <si>
    <t> 01.06.2005 22:51 </t>
  </si>
  <si>
    <t>30404</t>
  </si>
  <si>
    <t> -0.04749 </t>
  </si>
  <si>
    <t>2453523.45478 </t>
  </si>
  <si>
    <t> 01.06.2005 22:54 </t>
  </si>
  <si>
    <t> -0.04540 </t>
  </si>
  <si>
    <t>2453525.51053 </t>
  </si>
  <si>
    <t> 04.06.2005 00:15 </t>
  </si>
  <si>
    <t>30408</t>
  </si>
  <si>
    <t> -0.04643 </t>
  </si>
  <si>
    <t>2453525.51123 </t>
  </si>
  <si>
    <t> 04.06.2005 00:16 </t>
  </si>
  <si>
    <t> -0.04573 </t>
  </si>
  <si>
    <t>2453579.5023 </t>
  </si>
  <si>
    <t> 28.07.2005 00:03 </t>
  </si>
  <si>
    <t>30513</t>
  </si>
  <si>
    <t> -0.0451 </t>
  </si>
  <si>
    <t>m</t>
  </si>
  <si>
    <t>2453580.5293 </t>
  </si>
  <si>
    <t> 29.07.2005 00:42 </t>
  </si>
  <si>
    <t>30515</t>
  </si>
  <si>
    <t> -0.0465 </t>
  </si>
  <si>
    <t>2453581.5574 </t>
  </si>
  <si>
    <t> 30.07.2005 01:22 </t>
  </si>
  <si>
    <t>30517</t>
  </si>
  <si>
    <t> -0.0468 </t>
  </si>
  <si>
    <t>2453595.44542 </t>
  </si>
  <si>
    <t> 12.08.2005 22:41 </t>
  </si>
  <si>
    <t>30544</t>
  </si>
  <si>
    <t> -0.04206 </t>
  </si>
  <si>
    <t>2453596.4716 </t>
  </si>
  <si>
    <t> 13.08.2005 23:19 </t>
  </si>
  <si>
    <t>30546</t>
  </si>
  <si>
    <t> -0.0443 </t>
  </si>
  <si>
    <t>2453615.5040 </t>
  </si>
  <si>
    <t> 02.09.2005 00:05 </t>
  </si>
  <si>
    <t>30583</t>
  </si>
  <si>
    <t> -0.0371 </t>
  </si>
  <si>
    <t>2453619.3585 </t>
  </si>
  <si>
    <t> 05.09.2005 20:36 </t>
  </si>
  <si>
    <t>30590.5</t>
  </si>
  <si>
    <t>2453900.3619 </t>
  </si>
  <si>
    <t> 13.06.2006 20:41 </t>
  </si>
  <si>
    <t>31137</t>
  </si>
  <si>
    <t> -0.0432 </t>
  </si>
  <si>
    <t>2453902.4117 </t>
  </si>
  <si>
    <t> 15.06.2006 21:52 </t>
  </si>
  <si>
    <t>31141</t>
  </si>
  <si>
    <t> -0.0502 </t>
  </si>
  <si>
    <t>2453940.4648 </t>
  </si>
  <si>
    <t> 23.07.2006 23:09 </t>
  </si>
  <si>
    <t>31215</t>
  </si>
  <si>
    <t> -0.0475 </t>
  </si>
  <si>
    <t>2453967.4877 </t>
  </si>
  <si>
    <t> 19.08.2006 23:42 </t>
  </si>
  <si>
    <t>31267.5</t>
  </si>
  <si>
    <t> -0.0199 </t>
  </si>
  <si>
    <t>2453972.3476 </t>
  </si>
  <si>
    <t> 24.08.2006 20:20 </t>
  </si>
  <si>
    <t>31277</t>
  </si>
  <si>
    <t> -0.0448 </t>
  </si>
  <si>
    <t>2453975.4324 </t>
  </si>
  <si>
    <t> 27.08.2006 22:22 </t>
  </si>
  <si>
    <t>31283</t>
  </si>
  <si>
    <t> -0.0452 </t>
  </si>
  <si>
    <t>o</t>
  </si>
  <si>
    <t>2453991.3636 </t>
  </si>
  <si>
    <t> 12.09.2006 20:43 </t>
  </si>
  <si>
    <t>31314</t>
  </si>
  <si>
    <t> -0.0540 </t>
  </si>
  <si>
    <t>2453992.4066 </t>
  </si>
  <si>
    <t> 13.09.2006 21:45 </t>
  </si>
  <si>
    <t>31316</t>
  </si>
  <si>
    <t> -0.0394 </t>
  </si>
  <si>
    <t>2453993.4375 </t>
  </si>
  <si>
    <t> 14.09.2006 22:30 </t>
  </si>
  <si>
    <t>31318</t>
  </si>
  <si>
    <t> -0.0369 </t>
  </si>
  <si>
    <t>2453993.4427 </t>
  </si>
  <si>
    <t> 14.09.2006 22:37 </t>
  </si>
  <si>
    <t> -0.0317 </t>
  </si>
  <si>
    <t>2453999.3319 </t>
  </si>
  <si>
    <t> 20.09.2006 19:57 </t>
  </si>
  <si>
    <t>31329.5</t>
  </si>
  <si>
    <t> -0.0558 </t>
  </si>
  <si>
    <t>2454000.3932 </t>
  </si>
  <si>
    <t> 21.09.2006 21:26 </t>
  </si>
  <si>
    <t>31331.5</t>
  </si>
  <si>
    <t> -0.0228 </t>
  </si>
  <si>
    <t>2454007.3107 </t>
  </si>
  <si>
    <t> 28.09.2006 19:27 </t>
  </si>
  <si>
    <t>31345</t>
  </si>
  <si>
    <t> -0.0470 </t>
  </si>
  <si>
    <t>2454018.3713 </t>
  </si>
  <si>
    <t> 09.10.2006 20:54 </t>
  </si>
  <si>
    <t>31366.5</t>
  </si>
  <si>
    <t> -0.0416 </t>
  </si>
  <si>
    <t>2454023.2561 </t>
  </si>
  <si>
    <t> 14.10.2006 18:08 </t>
  </si>
  <si>
    <t>31376</t>
  </si>
  <si>
    <t>2454024.2779 </t>
  </si>
  <si>
    <t> 15.10.2006 18:40 </t>
  </si>
  <si>
    <t>31378</t>
  </si>
  <si>
    <t> -0.0482 </t>
  </si>
  <si>
    <t>2454026.3407 </t>
  </si>
  <si>
    <t> 17.10.2006 20:10 </t>
  </si>
  <si>
    <t>31382</t>
  </si>
  <si>
    <t> -0.0422 </t>
  </si>
  <si>
    <t>2454388.3306 </t>
  </si>
  <si>
    <t> 14.10.2007 19:56 </t>
  </si>
  <si>
    <t>32086</t>
  </si>
  <si>
    <t> -0.0456 </t>
  </si>
  <si>
    <t> F.Agerer </t>
  </si>
  <si>
    <t>BAVM 193 </t>
  </si>
  <si>
    <t>2454658.5291 </t>
  </si>
  <si>
    <t> 11.07.2008 00:41 </t>
  </si>
  <si>
    <t> -0.0565 </t>
  </si>
  <si>
    <t> P.Frank </t>
  </si>
  <si>
    <t>BAVM 203 </t>
  </si>
  <si>
    <t>2455028.4893 </t>
  </si>
  <si>
    <t> 15.07.2009 23:44 </t>
  </si>
  <si>
    <t> -0.0596 </t>
  </si>
  <si>
    <t>BAVM 212 </t>
  </si>
  <si>
    <t>2455097.3965 </t>
  </si>
  <si>
    <t> 22.09.2009 21:30 </t>
  </si>
  <si>
    <t> -0.0546 </t>
  </si>
  <si>
    <t>2455805.4400 </t>
  </si>
  <si>
    <t> 31.08.2011 22:33 </t>
  </si>
  <si>
    <t> -0.0576 </t>
  </si>
  <si>
    <t>BAVM 225 </t>
  </si>
  <si>
    <t>2455831.3985 </t>
  </si>
  <si>
    <t> 26.09.2011 21:33 </t>
  </si>
  <si>
    <t> -0.0659 </t>
  </si>
  <si>
    <t> H.Jungbluth </t>
  </si>
  <si>
    <t>2455837.3096 </t>
  </si>
  <si>
    <t> 02.10.2011 19:25 </t>
  </si>
  <si>
    <t> -0.0681 </t>
  </si>
  <si>
    <t>2455838.3525 </t>
  </si>
  <si>
    <t> 03.10.2011 20:27 </t>
  </si>
  <si>
    <t> -0.0536 </t>
  </si>
  <si>
    <t>2456494.44279 </t>
  </si>
  <si>
    <t> 20.07.2013 22:37 </t>
  </si>
  <si>
    <t> -0.07610 </t>
  </si>
  <si>
    <t> M.Urbanik </t>
  </si>
  <si>
    <t>OEJV 0160 </t>
  </si>
  <si>
    <t>2456528.37106 </t>
  </si>
  <si>
    <t> 23.08.2013 20:54 </t>
  </si>
  <si>
    <t> -0.08470 </t>
  </si>
  <si>
    <t>2456534.5458 </t>
  </si>
  <si>
    <t> 30.08.2013 01:05 </t>
  </si>
  <si>
    <t> -0.0803 </t>
  </si>
  <si>
    <t>BAVM 234 </t>
  </si>
  <si>
    <t>2456542.513 </t>
  </si>
  <si>
    <t> 07.09.2013 00:18 </t>
  </si>
  <si>
    <t> -0.083 </t>
  </si>
  <si>
    <t>2456891.3994 </t>
  </si>
  <si>
    <t> 21.08.2014 21:35 </t>
  </si>
  <si>
    <t> -0.0780 </t>
  </si>
  <si>
    <t>BAVM 238 </t>
  </si>
  <si>
    <t>2457219.4382 </t>
  </si>
  <si>
    <t> 15.07.2015 22:31 </t>
  </si>
  <si>
    <t> -0.0956 </t>
  </si>
  <si>
    <t>BAVM 241 (=IBVS 6157) </t>
  </si>
  <si>
    <t>2457220.4758 </t>
  </si>
  <si>
    <t> 16.07.2015 23:25 </t>
  </si>
  <si>
    <t> -0.0864 </t>
  </si>
  <si>
    <t>IBVS 6157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</si>
  <si>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</si>
  <si>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</si>
  <si>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</si>
  <si>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Linear Ephemeris =</t>
  </si>
  <si>
    <t>Quad. Ephemeris =</t>
  </si>
  <si>
    <t>IBVS 6196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</si>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</sst>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20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0" fontId="0" fillId="0" borderId="10" xfId="0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5" fillId="24" borderId="17" xfId="0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3" fillId="0" borderId="0" xfId="0" applyFont="1" applyAlignment="1"/>
    <xf numFmtId="14" fontId="20" fillId="0" borderId="0" xfId="0" applyNumberFormat="1" applyFont="1" applyAlignment="1"/>
    <xf numFmtId="0" fontId="20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42" applyFont="1"/>
    <xf numFmtId="0" fontId="15" fillId="0" borderId="0" xfId="42" applyFont="1" applyAlignment="1">
      <alignment horizontal="center"/>
    </xf>
    <xf numFmtId="0" fontId="15" fillId="0" borderId="0" xfId="42" applyFont="1" applyAlignment="1">
      <alignment horizontal="left"/>
    </xf>
    <xf numFmtId="0" fontId="15" fillId="0" borderId="0" xfId="42" applyFont="1" applyAlignment="1">
      <alignment wrapText="1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center" wrapText="1"/>
    </xf>
    <xf numFmtId="0" fontId="35" fillId="0" borderId="0" xfId="43" applyFont="1" applyAlignment="1">
      <alignment horizontal="left" wrapText="1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20" xfId="0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20" fillId="0" borderId="0" xfId="0" applyNumberFormat="1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Sge - O-C Diagr.</a:t>
            </a:r>
          </a:p>
        </c:rich>
      </c:tx>
      <c:layout>
        <c:manualLayout>
          <c:xMode val="edge"/>
          <c:yMode val="edge"/>
          <c:x val="0.3861069628008937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545497589659059"/>
          <c:w val="0.80937058998462585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-10662</c:v>
                </c:pt>
                <c:pt idx="1">
                  <c:v>-9696</c:v>
                </c:pt>
                <c:pt idx="2">
                  <c:v>-8659</c:v>
                </c:pt>
                <c:pt idx="3">
                  <c:v>-7687</c:v>
                </c:pt>
                <c:pt idx="4">
                  <c:v>-4332</c:v>
                </c:pt>
                <c:pt idx="5">
                  <c:v>-4330</c:v>
                </c:pt>
                <c:pt idx="6">
                  <c:v>-4266</c:v>
                </c:pt>
                <c:pt idx="7">
                  <c:v>-4264</c:v>
                </c:pt>
                <c:pt idx="8">
                  <c:v>-4260</c:v>
                </c:pt>
                <c:pt idx="9">
                  <c:v>-4227</c:v>
                </c:pt>
                <c:pt idx="10">
                  <c:v>-4225</c:v>
                </c:pt>
                <c:pt idx="11">
                  <c:v>-4099</c:v>
                </c:pt>
                <c:pt idx="12">
                  <c:v>-4060</c:v>
                </c:pt>
                <c:pt idx="13">
                  <c:v>-3521</c:v>
                </c:pt>
                <c:pt idx="14">
                  <c:v>-3488</c:v>
                </c:pt>
                <c:pt idx="15">
                  <c:v>-2953</c:v>
                </c:pt>
                <c:pt idx="16">
                  <c:v>-2889</c:v>
                </c:pt>
                <c:pt idx="17">
                  <c:v>-2850</c:v>
                </c:pt>
                <c:pt idx="18">
                  <c:v>-2846</c:v>
                </c:pt>
                <c:pt idx="19">
                  <c:v>-2778</c:v>
                </c:pt>
                <c:pt idx="20">
                  <c:v>0</c:v>
                </c:pt>
                <c:pt idx="21">
                  <c:v>0</c:v>
                </c:pt>
                <c:pt idx="22">
                  <c:v>21</c:v>
                </c:pt>
                <c:pt idx="23">
                  <c:v>23</c:v>
                </c:pt>
                <c:pt idx="24">
                  <c:v>27</c:v>
                </c:pt>
                <c:pt idx="25">
                  <c:v>93</c:v>
                </c:pt>
                <c:pt idx="26">
                  <c:v>95</c:v>
                </c:pt>
                <c:pt idx="27">
                  <c:v>126</c:v>
                </c:pt>
                <c:pt idx="28">
                  <c:v>159</c:v>
                </c:pt>
                <c:pt idx="29">
                  <c:v>636</c:v>
                </c:pt>
                <c:pt idx="30">
                  <c:v>668</c:v>
                </c:pt>
                <c:pt idx="31">
                  <c:v>764</c:v>
                </c:pt>
                <c:pt idx="32">
                  <c:v>797</c:v>
                </c:pt>
                <c:pt idx="33">
                  <c:v>2856</c:v>
                </c:pt>
                <c:pt idx="34">
                  <c:v>2860</c:v>
                </c:pt>
                <c:pt idx="35">
                  <c:v>2889</c:v>
                </c:pt>
                <c:pt idx="36">
                  <c:v>2891</c:v>
                </c:pt>
                <c:pt idx="37">
                  <c:v>4274</c:v>
                </c:pt>
                <c:pt idx="38">
                  <c:v>4966</c:v>
                </c:pt>
                <c:pt idx="39">
                  <c:v>4968</c:v>
                </c:pt>
                <c:pt idx="40">
                  <c:v>4970</c:v>
                </c:pt>
                <c:pt idx="41">
                  <c:v>4972</c:v>
                </c:pt>
                <c:pt idx="42">
                  <c:v>5104</c:v>
                </c:pt>
                <c:pt idx="43">
                  <c:v>5106</c:v>
                </c:pt>
                <c:pt idx="44">
                  <c:v>5137</c:v>
                </c:pt>
                <c:pt idx="45">
                  <c:v>5668</c:v>
                </c:pt>
                <c:pt idx="46">
                  <c:v>5672</c:v>
                </c:pt>
                <c:pt idx="47">
                  <c:v>5676</c:v>
                </c:pt>
                <c:pt idx="48">
                  <c:v>5734</c:v>
                </c:pt>
                <c:pt idx="49">
                  <c:v>5769</c:v>
                </c:pt>
                <c:pt idx="50">
                  <c:v>5773</c:v>
                </c:pt>
                <c:pt idx="51">
                  <c:v>5775</c:v>
                </c:pt>
                <c:pt idx="52">
                  <c:v>7952</c:v>
                </c:pt>
                <c:pt idx="53">
                  <c:v>9103</c:v>
                </c:pt>
                <c:pt idx="54">
                  <c:v>9107</c:v>
                </c:pt>
                <c:pt idx="55">
                  <c:v>9288</c:v>
                </c:pt>
                <c:pt idx="56">
                  <c:v>9311</c:v>
                </c:pt>
                <c:pt idx="57">
                  <c:v>9342</c:v>
                </c:pt>
                <c:pt idx="58">
                  <c:v>14233</c:v>
                </c:pt>
                <c:pt idx="59">
                  <c:v>15001</c:v>
                </c:pt>
                <c:pt idx="60">
                  <c:v>15639</c:v>
                </c:pt>
                <c:pt idx="61">
                  <c:v>15641</c:v>
                </c:pt>
                <c:pt idx="62">
                  <c:v>15773</c:v>
                </c:pt>
                <c:pt idx="63">
                  <c:v>16321</c:v>
                </c:pt>
                <c:pt idx="64">
                  <c:v>16351</c:v>
                </c:pt>
                <c:pt idx="65">
                  <c:v>17055</c:v>
                </c:pt>
                <c:pt idx="66">
                  <c:v>17795</c:v>
                </c:pt>
                <c:pt idx="67">
                  <c:v>19196</c:v>
                </c:pt>
                <c:pt idx="68">
                  <c:v>19197</c:v>
                </c:pt>
                <c:pt idx="69">
                  <c:v>19197</c:v>
                </c:pt>
                <c:pt idx="70">
                  <c:v>19197</c:v>
                </c:pt>
                <c:pt idx="71">
                  <c:v>19198</c:v>
                </c:pt>
                <c:pt idx="72">
                  <c:v>22777</c:v>
                </c:pt>
                <c:pt idx="73">
                  <c:v>22777</c:v>
                </c:pt>
                <c:pt idx="74">
                  <c:v>22779</c:v>
                </c:pt>
                <c:pt idx="75">
                  <c:v>22779</c:v>
                </c:pt>
                <c:pt idx="76">
                  <c:v>22843</c:v>
                </c:pt>
                <c:pt idx="77">
                  <c:v>22852</c:v>
                </c:pt>
                <c:pt idx="78">
                  <c:v>22860</c:v>
                </c:pt>
                <c:pt idx="79">
                  <c:v>22876</c:v>
                </c:pt>
                <c:pt idx="80">
                  <c:v>23347</c:v>
                </c:pt>
                <c:pt idx="81">
                  <c:v>23378</c:v>
                </c:pt>
                <c:pt idx="82">
                  <c:v>23380</c:v>
                </c:pt>
                <c:pt idx="83">
                  <c:v>23415</c:v>
                </c:pt>
                <c:pt idx="84">
                  <c:v>23417</c:v>
                </c:pt>
                <c:pt idx="85">
                  <c:v>23419</c:v>
                </c:pt>
                <c:pt idx="86">
                  <c:v>23421</c:v>
                </c:pt>
                <c:pt idx="87">
                  <c:v>23448</c:v>
                </c:pt>
                <c:pt idx="88">
                  <c:v>23450</c:v>
                </c:pt>
                <c:pt idx="89">
                  <c:v>23514</c:v>
                </c:pt>
                <c:pt idx="90">
                  <c:v>23516</c:v>
                </c:pt>
                <c:pt idx="91">
                  <c:v>25437</c:v>
                </c:pt>
                <c:pt idx="92">
                  <c:v>27016</c:v>
                </c:pt>
                <c:pt idx="93">
                  <c:v>28459</c:v>
                </c:pt>
                <c:pt idx="94">
                  <c:v>29031</c:v>
                </c:pt>
                <c:pt idx="95">
                  <c:v>29809</c:v>
                </c:pt>
                <c:pt idx="96">
                  <c:v>29840</c:v>
                </c:pt>
                <c:pt idx="97">
                  <c:v>29865</c:v>
                </c:pt>
                <c:pt idx="98">
                  <c:v>29902</c:v>
                </c:pt>
                <c:pt idx="99">
                  <c:v>29904</c:v>
                </c:pt>
                <c:pt idx="100">
                  <c:v>29906</c:v>
                </c:pt>
                <c:pt idx="101">
                  <c:v>29935</c:v>
                </c:pt>
                <c:pt idx="102">
                  <c:v>29937</c:v>
                </c:pt>
                <c:pt idx="103">
                  <c:v>29939</c:v>
                </c:pt>
                <c:pt idx="104">
                  <c:v>29941</c:v>
                </c:pt>
                <c:pt idx="105">
                  <c:v>30388.5</c:v>
                </c:pt>
                <c:pt idx="106">
                  <c:v>30388.5</c:v>
                </c:pt>
                <c:pt idx="107">
                  <c:v>30390.5</c:v>
                </c:pt>
                <c:pt idx="108">
                  <c:v>30402</c:v>
                </c:pt>
                <c:pt idx="109">
                  <c:v>30404</c:v>
                </c:pt>
                <c:pt idx="110">
                  <c:v>30404</c:v>
                </c:pt>
                <c:pt idx="111">
                  <c:v>30404</c:v>
                </c:pt>
                <c:pt idx="112">
                  <c:v>30408</c:v>
                </c:pt>
                <c:pt idx="113">
                  <c:v>30408</c:v>
                </c:pt>
                <c:pt idx="114">
                  <c:v>30408</c:v>
                </c:pt>
                <c:pt idx="115">
                  <c:v>30513</c:v>
                </c:pt>
                <c:pt idx="116">
                  <c:v>30515</c:v>
                </c:pt>
                <c:pt idx="117">
                  <c:v>30517</c:v>
                </c:pt>
                <c:pt idx="118">
                  <c:v>30544</c:v>
                </c:pt>
                <c:pt idx="119">
                  <c:v>30546</c:v>
                </c:pt>
                <c:pt idx="120">
                  <c:v>30583</c:v>
                </c:pt>
                <c:pt idx="121">
                  <c:v>30590.5</c:v>
                </c:pt>
                <c:pt idx="122">
                  <c:v>31137</c:v>
                </c:pt>
                <c:pt idx="123">
                  <c:v>31141</c:v>
                </c:pt>
                <c:pt idx="124">
                  <c:v>31215</c:v>
                </c:pt>
                <c:pt idx="125">
                  <c:v>31267.5</c:v>
                </c:pt>
                <c:pt idx="126">
                  <c:v>31277</c:v>
                </c:pt>
                <c:pt idx="127">
                  <c:v>31283</c:v>
                </c:pt>
                <c:pt idx="128">
                  <c:v>31314</c:v>
                </c:pt>
                <c:pt idx="129">
                  <c:v>31316</c:v>
                </c:pt>
                <c:pt idx="130">
                  <c:v>31318</c:v>
                </c:pt>
                <c:pt idx="131">
                  <c:v>31318</c:v>
                </c:pt>
                <c:pt idx="132">
                  <c:v>31329.5</c:v>
                </c:pt>
                <c:pt idx="133">
                  <c:v>31331.5</c:v>
                </c:pt>
                <c:pt idx="134">
                  <c:v>31345</c:v>
                </c:pt>
                <c:pt idx="135">
                  <c:v>31366.5</c:v>
                </c:pt>
                <c:pt idx="136">
                  <c:v>31376</c:v>
                </c:pt>
                <c:pt idx="137">
                  <c:v>31378</c:v>
                </c:pt>
                <c:pt idx="138">
                  <c:v>31382</c:v>
                </c:pt>
                <c:pt idx="139">
                  <c:v>32086</c:v>
                </c:pt>
                <c:pt idx="140">
                  <c:v>32611.5</c:v>
                </c:pt>
                <c:pt idx="141">
                  <c:v>33331</c:v>
                </c:pt>
                <c:pt idx="142">
                  <c:v>33465</c:v>
                </c:pt>
                <c:pt idx="143">
                  <c:v>34842</c:v>
                </c:pt>
                <c:pt idx="144">
                  <c:v>34892.5</c:v>
                </c:pt>
                <c:pt idx="145">
                  <c:v>34904</c:v>
                </c:pt>
                <c:pt idx="146">
                  <c:v>34906</c:v>
                </c:pt>
                <c:pt idx="147">
                  <c:v>36182</c:v>
                </c:pt>
                <c:pt idx="148">
                  <c:v>36248</c:v>
                </c:pt>
                <c:pt idx="149">
                  <c:v>36248</c:v>
                </c:pt>
                <c:pt idx="150">
                  <c:v>36260</c:v>
                </c:pt>
                <c:pt idx="151">
                  <c:v>36275.5</c:v>
                </c:pt>
                <c:pt idx="152">
                  <c:v>36954</c:v>
                </c:pt>
                <c:pt idx="153">
                  <c:v>37592</c:v>
                </c:pt>
                <c:pt idx="154">
                  <c:v>37594</c:v>
                </c:pt>
                <c:pt idx="155">
                  <c:v>37638.5</c:v>
                </c:pt>
                <c:pt idx="156">
                  <c:v>38294</c:v>
                </c:pt>
                <c:pt idx="157">
                  <c:v>38963</c:v>
                </c:pt>
                <c:pt idx="158">
                  <c:v>39041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-3.9310000000114087E-2</c:v>
                </c:pt>
                <c:pt idx="1">
                  <c:v>-3.0679999996209517E-2</c:v>
                </c:pt>
                <c:pt idx="2">
                  <c:v>-2.5894999998854473E-2</c:v>
                </c:pt>
                <c:pt idx="3">
                  <c:v>-2.3434999995515682E-2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DA-4843-9AA1-3315E2B2C3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91">
                    <c:v>4.0000000000000002E-4</c:v>
                  </c:pt>
                  <c:pt idx="92">
                    <c:v>6.3E-3</c:v>
                  </c:pt>
                  <c:pt idx="93">
                    <c:v>2.0999999999999999E-3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8">
                    <c:v>0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5.0000000000000001E-4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  <c:pt idx="133">
                    <c:v>2.9999999999999997E-4</c:v>
                  </c:pt>
                  <c:pt idx="134">
                    <c:v>1E-4</c:v>
                  </c:pt>
                  <c:pt idx="135">
                    <c:v>5.0000000000000001E-4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2.9999999999999997E-4</c:v>
                  </c:pt>
                  <c:pt idx="147">
                    <c:v>1E-3</c:v>
                  </c:pt>
                  <c:pt idx="148">
                    <c:v>5.0000000000000001E-4</c:v>
                  </c:pt>
                  <c:pt idx="149">
                    <c:v>4.8000000000000001E-4</c:v>
                  </c:pt>
                  <c:pt idx="150">
                    <c:v>4.7999999999999996E-3</c:v>
                  </c:pt>
                  <c:pt idx="151">
                    <c:v>4.5999999999999999E-3</c:v>
                  </c:pt>
                  <c:pt idx="152">
                    <c:v>2.5999999999999999E-3</c:v>
                  </c:pt>
                  <c:pt idx="153">
                    <c:v>3.3E-3</c:v>
                  </c:pt>
                  <c:pt idx="154">
                    <c:v>7.3000000000000001E-3</c:v>
                  </c:pt>
                  <c:pt idx="155">
                    <c:v>5.0000000000000001E-4</c:v>
                  </c:pt>
                  <c:pt idx="156">
                    <c:v>3.3999999999999998E-3</c:v>
                  </c:pt>
                  <c:pt idx="157">
                    <c:v>3.5000000000000001E-3</c:v>
                  </c:pt>
                  <c:pt idx="158">
                    <c:v>5.9999999999999995E-4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91">
                    <c:v>4.0000000000000002E-4</c:v>
                  </c:pt>
                  <c:pt idx="92">
                    <c:v>6.3E-3</c:v>
                  </c:pt>
                  <c:pt idx="93">
                    <c:v>2.0999999999999999E-3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8">
                    <c:v>0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5.0000000000000001E-4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  <c:pt idx="133">
                    <c:v>2.9999999999999997E-4</c:v>
                  </c:pt>
                  <c:pt idx="134">
                    <c:v>1E-4</c:v>
                  </c:pt>
                  <c:pt idx="135">
                    <c:v>5.0000000000000001E-4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2.9999999999999997E-4</c:v>
                  </c:pt>
                  <c:pt idx="147">
                    <c:v>1E-3</c:v>
                  </c:pt>
                  <c:pt idx="148">
                    <c:v>5.0000000000000001E-4</c:v>
                  </c:pt>
                  <c:pt idx="149">
                    <c:v>4.8000000000000001E-4</c:v>
                  </c:pt>
                  <c:pt idx="150">
                    <c:v>4.7999999999999996E-3</c:v>
                  </c:pt>
                  <c:pt idx="151">
                    <c:v>4.5999999999999999E-3</c:v>
                  </c:pt>
                  <c:pt idx="152">
                    <c:v>2.5999999999999999E-3</c:v>
                  </c:pt>
                  <c:pt idx="153">
                    <c:v>3.3E-3</c:v>
                  </c:pt>
                  <c:pt idx="154">
                    <c:v>7.3000000000000001E-3</c:v>
                  </c:pt>
                  <c:pt idx="155">
                    <c:v>5.0000000000000001E-4</c:v>
                  </c:pt>
                  <c:pt idx="156">
                    <c:v>3.3999999999999998E-3</c:v>
                  </c:pt>
                  <c:pt idx="157">
                    <c:v>3.5000000000000001E-3</c:v>
                  </c:pt>
                  <c:pt idx="1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-10662</c:v>
                </c:pt>
                <c:pt idx="1">
                  <c:v>-9696</c:v>
                </c:pt>
                <c:pt idx="2">
                  <c:v>-8659</c:v>
                </c:pt>
                <c:pt idx="3">
                  <c:v>-7687</c:v>
                </c:pt>
                <c:pt idx="4">
                  <c:v>-4332</c:v>
                </c:pt>
                <c:pt idx="5">
                  <c:v>-4330</c:v>
                </c:pt>
                <c:pt idx="6">
                  <c:v>-4266</c:v>
                </c:pt>
                <c:pt idx="7">
                  <c:v>-4264</c:v>
                </c:pt>
                <c:pt idx="8">
                  <c:v>-4260</c:v>
                </c:pt>
                <c:pt idx="9">
                  <c:v>-4227</c:v>
                </c:pt>
                <c:pt idx="10">
                  <c:v>-4225</c:v>
                </c:pt>
                <c:pt idx="11">
                  <c:v>-4099</c:v>
                </c:pt>
                <c:pt idx="12">
                  <c:v>-4060</c:v>
                </c:pt>
                <c:pt idx="13">
                  <c:v>-3521</c:v>
                </c:pt>
                <c:pt idx="14">
                  <c:v>-3488</c:v>
                </c:pt>
                <c:pt idx="15">
                  <c:v>-2953</c:v>
                </c:pt>
                <c:pt idx="16">
                  <c:v>-2889</c:v>
                </c:pt>
                <c:pt idx="17">
                  <c:v>-2850</c:v>
                </c:pt>
                <c:pt idx="18">
                  <c:v>-2846</c:v>
                </c:pt>
                <c:pt idx="19">
                  <c:v>-2778</c:v>
                </c:pt>
                <c:pt idx="20">
                  <c:v>0</c:v>
                </c:pt>
                <c:pt idx="21">
                  <c:v>0</c:v>
                </c:pt>
                <c:pt idx="22">
                  <c:v>21</c:v>
                </c:pt>
                <c:pt idx="23">
                  <c:v>23</c:v>
                </c:pt>
                <c:pt idx="24">
                  <c:v>27</c:v>
                </c:pt>
                <c:pt idx="25">
                  <c:v>93</c:v>
                </c:pt>
                <c:pt idx="26">
                  <c:v>95</c:v>
                </c:pt>
                <c:pt idx="27">
                  <c:v>126</c:v>
                </c:pt>
                <c:pt idx="28">
                  <c:v>159</c:v>
                </c:pt>
                <c:pt idx="29">
                  <c:v>636</c:v>
                </c:pt>
                <c:pt idx="30">
                  <c:v>668</c:v>
                </c:pt>
                <c:pt idx="31">
                  <c:v>764</c:v>
                </c:pt>
                <c:pt idx="32">
                  <c:v>797</c:v>
                </c:pt>
                <c:pt idx="33">
                  <c:v>2856</c:v>
                </c:pt>
                <c:pt idx="34">
                  <c:v>2860</c:v>
                </c:pt>
                <c:pt idx="35">
                  <c:v>2889</c:v>
                </c:pt>
                <c:pt idx="36">
                  <c:v>2891</c:v>
                </c:pt>
                <c:pt idx="37">
                  <c:v>4274</c:v>
                </c:pt>
                <c:pt idx="38">
                  <c:v>4966</c:v>
                </c:pt>
                <c:pt idx="39">
                  <c:v>4968</c:v>
                </c:pt>
                <c:pt idx="40">
                  <c:v>4970</c:v>
                </c:pt>
                <c:pt idx="41">
                  <c:v>4972</c:v>
                </c:pt>
                <c:pt idx="42">
                  <c:v>5104</c:v>
                </c:pt>
                <c:pt idx="43">
                  <c:v>5106</c:v>
                </c:pt>
                <c:pt idx="44">
                  <c:v>5137</c:v>
                </c:pt>
                <c:pt idx="45">
                  <c:v>5668</c:v>
                </c:pt>
                <c:pt idx="46">
                  <c:v>5672</c:v>
                </c:pt>
                <c:pt idx="47">
                  <c:v>5676</c:v>
                </c:pt>
                <c:pt idx="48">
                  <c:v>5734</c:v>
                </c:pt>
                <c:pt idx="49">
                  <c:v>5769</c:v>
                </c:pt>
                <c:pt idx="50">
                  <c:v>5773</c:v>
                </c:pt>
                <c:pt idx="51">
                  <c:v>5775</c:v>
                </c:pt>
                <c:pt idx="52">
                  <c:v>7952</c:v>
                </c:pt>
                <c:pt idx="53">
                  <c:v>9103</c:v>
                </c:pt>
                <c:pt idx="54">
                  <c:v>9107</c:v>
                </c:pt>
                <c:pt idx="55">
                  <c:v>9288</c:v>
                </c:pt>
                <c:pt idx="56">
                  <c:v>9311</c:v>
                </c:pt>
                <c:pt idx="57">
                  <c:v>9342</c:v>
                </c:pt>
                <c:pt idx="58">
                  <c:v>14233</c:v>
                </c:pt>
                <c:pt idx="59">
                  <c:v>15001</c:v>
                </c:pt>
                <c:pt idx="60">
                  <c:v>15639</c:v>
                </c:pt>
                <c:pt idx="61">
                  <c:v>15641</c:v>
                </c:pt>
                <c:pt idx="62">
                  <c:v>15773</c:v>
                </c:pt>
                <c:pt idx="63">
                  <c:v>16321</c:v>
                </c:pt>
                <c:pt idx="64">
                  <c:v>16351</c:v>
                </c:pt>
                <c:pt idx="65">
                  <c:v>17055</c:v>
                </c:pt>
                <c:pt idx="66">
                  <c:v>17795</c:v>
                </c:pt>
                <c:pt idx="67">
                  <c:v>19196</c:v>
                </c:pt>
                <c:pt idx="68">
                  <c:v>19197</c:v>
                </c:pt>
                <c:pt idx="69">
                  <c:v>19197</c:v>
                </c:pt>
                <c:pt idx="70">
                  <c:v>19197</c:v>
                </c:pt>
                <c:pt idx="71">
                  <c:v>19198</c:v>
                </c:pt>
                <c:pt idx="72">
                  <c:v>22777</c:v>
                </c:pt>
                <c:pt idx="73">
                  <c:v>22777</c:v>
                </c:pt>
                <c:pt idx="74">
                  <c:v>22779</c:v>
                </c:pt>
                <c:pt idx="75">
                  <c:v>22779</c:v>
                </c:pt>
                <c:pt idx="76">
                  <c:v>22843</c:v>
                </c:pt>
                <c:pt idx="77">
                  <c:v>22852</c:v>
                </c:pt>
                <c:pt idx="78">
                  <c:v>22860</c:v>
                </c:pt>
                <c:pt idx="79">
                  <c:v>22876</c:v>
                </c:pt>
                <c:pt idx="80">
                  <c:v>23347</c:v>
                </c:pt>
                <c:pt idx="81">
                  <c:v>23378</c:v>
                </c:pt>
                <c:pt idx="82">
                  <c:v>23380</c:v>
                </c:pt>
                <c:pt idx="83">
                  <c:v>23415</c:v>
                </c:pt>
                <c:pt idx="84">
                  <c:v>23417</c:v>
                </c:pt>
                <c:pt idx="85">
                  <c:v>23419</c:v>
                </c:pt>
                <c:pt idx="86">
                  <c:v>23421</c:v>
                </c:pt>
                <c:pt idx="87">
                  <c:v>23448</c:v>
                </c:pt>
                <c:pt idx="88">
                  <c:v>23450</c:v>
                </c:pt>
                <c:pt idx="89">
                  <c:v>23514</c:v>
                </c:pt>
                <c:pt idx="90">
                  <c:v>23516</c:v>
                </c:pt>
                <c:pt idx="91">
                  <c:v>25437</c:v>
                </c:pt>
                <c:pt idx="92">
                  <c:v>27016</c:v>
                </c:pt>
                <c:pt idx="93">
                  <c:v>28459</c:v>
                </c:pt>
                <c:pt idx="94">
                  <c:v>29031</c:v>
                </c:pt>
                <c:pt idx="95">
                  <c:v>29809</c:v>
                </c:pt>
                <c:pt idx="96">
                  <c:v>29840</c:v>
                </c:pt>
                <c:pt idx="97">
                  <c:v>29865</c:v>
                </c:pt>
                <c:pt idx="98">
                  <c:v>29902</c:v>
                </c:pt>
                <c:pt idx="99">
                  <c:v>29904</c:v>
                </c:pt>
                <c:pt idx="100">
                  <c:v>29906</c:v>
                </c:pt>
                <c:pt idx="101">
                  <c:v>29935</c:v>
                </c:pt>
                <c:pt idx="102">
                  <c:v>29937</c:v>
                </c:pt>
                <c:pt idx="103">
                  <c:v>29939</c:v>
                </c:pt>
                <c:pt idx="104">
                  <c:v>29941</c:v>
                </c:pt>
                <c:pt idx="105">
                  <c:v>30388.5</c:v>
                </c:pt>
                <c:pt idx="106">
                  <c:v>30388.5</c:v>
                </c:pt>
                <c:pt idx="107">
                  <c:v>30390.5</c:v>
                </c:pt>
                <c:pt idx="108">
                  <c:v>30402</c:v>
                </c:pt>
                <c:pt idx="109">
                  <c:v>30404</c:v>
                </c:pt>
                <c:pt idx="110">
                  <c:v>30404</c:v>
                </c:pt>
                <c:pt idx="111">
                  <c:v>30404</c:v>
                </c:pt>
                <c:pt idx="112">
                  <c:v>30408</c:v>
                </c:pt>
                <c:pt idx="113">
                  <c:v>30408</c:v>
                </c:pt>
                <c:pt idx="114">
                  <c:v>30408</c:v>
                </c:pt>
                <c:pt idx="115">
                  <c:v>30513</c:v>
                </c:pt>
                <c:pt idx="116">
                  <c:v>30515</c:v>
                </c:pt>
                <c:pt idx="117">
                  <c:v>30517</c:v>
                </c:pt>
                <c:pt idx="118">
                  <c:v>30544</c:v>
                </c:pt>
                <c:pt idx="119">
                  <c:v>30546</c:v>
                </c:pt>
                <c:pt idx="120">
                  <c:v>30583</c:v>
                </c:pt>
                <c:pt idx="121">
                  <c:v>30590.5</c:v>
                </c:pt>
                <c:pt idx="122">
                  <c:v>31137</c:v>
                </c:pt>
                <c:pt idx="123">
                  <c:v>31141</c:v>
                </c:pt>
                <c:pt idx="124">
                  <c:v>31215</c:v>
                </c:pt>
                <c:pt idx="125">
                  <c:v>31267.5</c:v>
                </c:pt>
                <c:pt idx="126">
                  <c:v>31277</c:v>
                </c:pt>
                <c:pt idx="127">
                  <c:v>31283</c:v>
                </c:pt>
                <c:pt idx="128">
                  <c:v>31314</c:v>
                </c:pt>
                <c:pt idx="129">
                  <c:v>31316</c:v>
                </c:pt>
                <c:pt idx="130">
                  <c:v>31318</c:v>
                </c:pt>
                <c:pt idx="131">
                  <c:v>31318</c:v>
                </c:pt>
                <c:pt idx="132">
                  <c:v>31329.5</c:v>
                </c:pt>
                <c:pt idx="133">
                  <c:v>31331.5</c:v>
                </c:pt>
                <c:pt idx="134">
                  <c:v>31345</c:v>
                </c:pt>
                <c:pt idx="135">
                  <c:v>31366.5</c:v>
                </c:pt>
                <c:pt idx="136">
                  <c:v>31376</c:v>
                </c:pt>
                <c:pt idx="137">
                  <c:v>31378</c:v>
                </c:pt>
                <c:pt idx="138">
                  <c:v>31382</c:v>
                </c:pt>
                <c:pt idx="139">
                  <c:v>32086</c:v>
                </c:pt>
                <c:pt idx="140">
                  <c:v>32611.5</c:v>
                </c:pt>
                <c:pt idx="141">
                  <c:v>33331</c:v>
                </c:pt>
                <c:pt idx="142">
                  <c:v>33465</c:v>
                </c:pt>
                <c:pt idx="143">
                  <c:v>34842</c:v>
                </c:pt>
                <c:pt idx="144">
                  <c:v>34892.5</c:v>
                </c:pt>
                <c:pt idx="145">
                  <c:v>34904</c:v>
                </c:pt>
                <c:pt idx="146">
                  <c:v>34906</c:v>
                </c:pt>
                <c:pt idx="147">
                  <c:v>36182</c:v>
                </c:pt>
                <c:pt idx="148">
                  <c:v>36248</c:v>
                </c:pt>
                <c:pt idx="149">
                  <c:v>36248</c:v>
                </c:pt>
                <c:pt idx="150">
                  <c:v>36260</c:v>
                </c:pt>
                <c:pt idx="151">
                  <c:v>36275.5</c:v>
                </c:pt>
                <c:pt idx="152">
                  <c:v>36954</c:v>
                </c:pt>
                <c:pt idx="153">
                  <c:v>37592</c:v>
                </c:pt>
                <c:pt idx="154">
                  <c:v>37594</c:v>
                </c:pt>
                <c:pt idx="155">
                  <c:v>37638.5</c:v>
                </c:pt>
                <c:pt idx="156">
                  <c:v>38294</c:v>
                </c:pt>
                <c:pt idx="157">
                  <c:v>38963</c:v>
                </c:pt>
                <c:pt idx="158">
                  <c:v>39041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4">
                  <c:v>1.2340000001131557E-2</c:v>
                </c:pt>
                <c:pt idx="5">
                  <c:v>-1.3049999994109385E-2</c:v>
                </c:pt>
                <c:pt idx="6">
                  <c:v>4.6999999904073775E-4</c:v>
                </c:pt>
                <c:pt idx="7">
                  <c:v>-1.3919999997597188E-2</c:v>
                </c:pt>
                <c:pt idx="8">
                  <c:v>-6.6999999980907887E-3</c:v>
                </c:pt>
                <c:pt idx="9">
                  <c:v>-4.0134999995643739E-2</c:v>
                </c:pt>
                <c:pt idx="10">
                  <c:v>-5.2500000310828909E-4</c:v>
                </c:pt>
                <c:pt idx="11">
                  <c:v>-1.7094999995606486E-2</c:v>
                </c:pt>
                <c:pt idx="12">
                  <c:v>-7.5700000001234002E-2</c:v>
                </c:pt>
                <c:pt idx="13">
                  <c:v>-1.8804999999701977E-2</c:v>
                </c:pt>
                <c:pt idx="14">
                  <c:v>-5.2239999997254927E-2</c:v>
                </c:pt>
                <c:pt idx="15">
                  <c:v>-8.0564999996568076E-2</c:v>
                </c:pt>
                <c:pt idx="16">
                  <c:v>9.5500000315951183E-4</c:v>
                </c:pt>
                <c:pt idx="17">
                  <c:v>-2.4649999999382999E-2</c:v>
                </c:pt>
                <c:pt idx="18">
                  <c:v>-4.6429999994870741E-2</c:v>
                </c:pt>
                <c:pt idx="19">
                  <c:v>-5.9690000001864973E-2</c:v>
                </c:pt>
                <c:pt idx="37">
                  <c:v>1.1700000031851232E-3</c:v>
                </c:pt>
                <c:pt idx="38">
                  <c:v>5.230000002484303E-3</c:v>
                </c:pt>
                <c:pt idx="39">
                  <c:v>1.1839999999210704E-2</c:v>
                </c:pt>
                <c:pt idx="40">
                  <c:v>8.4500000011757948E-3</c:v>
                </c:pt>
                <c:pt idx="41">
                  <c:v>9.0600000039557926E-3</c:v>
                </c:pt>
                <c:pt idx="42">
                  <c:v>7.3200000042561442E-3</c:v>
                </c:pt>
                <c:pt idx="43">
                  <c:v>8.9300000036018901E-3</c:v>
                </c:pt>
                <c:pt idx="44">
                  <c:v>7.8850000063539483E-3</c:v>
                </c:pt>
                <c:pt idx="45">
                  <c:v>7.3399999964749441E-3</c:v>
                </c:pt>
                <c:pt idx="46">
                  <c:v>1.2560000002849847E-2</c:v>
                </c:pt>
                <c:pt idx="47">
                  <c:v>1.3780000001133885E-2</c:v>
                </c:pt>
                <c:pt idx="48">
                  <c:v>1.7469999998866115E-2</c:v>
                </c:pt>
                <c:pt idx="49">
                  <c:v>8.6450000017066486E-3</c:v>
                </c:pt>
                <c:pt idx="50">
                  <c:v>1.2864999996963888E-2</c:v>
                </c:pt>
                <c:pt idx="51">
                  <c:v>6.4750000019557774E-3</c:v>
                </c:pt>
                <c:pt idx="52">
                  <c:v>7.9600000026402995E-3</c:v>
                </c:pt>
                <c:pt idx="53">
                  <c:v>1.4515000002575107E-2</c:v>
                </c:pt>
                <c:pt idx="54">
                  <c:v>9.7350000069127418E-3</c:v>
                </c:pt>
                <c:pt idx="55">
                  <c:v>4.4400000042514876E-3</c:v>
                </c:pt>
                <c:pt idx="56">
                  <c:v>9.9550000013550743E-3</c:v>
                </c:pt>
                <c:pt idx="57">
                  <c:v>4.9100000032922253E-3</c:v>
                </c:pt>
                <c:pt idx="58">
                  <c:v>1.0165000006963965E-2</c:v>
                </c:pt>
                <c:pt idx="59">
                  <c:v>7.405000003927853E-3</c:v>
                </c:pt>
                <c:pt idx="60">
                  <c:v>6.9950000033713877E-3</c:v>
                </c:pt>
                <c:pt idx="61">
                  <c:v>3.6050000053364784E-3</c:v>
                </c:pt>
                <c:pt idx="62">
                  <c:v>3.8650000060442835E-3</c:v>
                </c:pt>
                <c:pt idx="63">
                  <c:v>-1.9949999987147748E-3</c:v>
                </c:pt>
                <c:pt idx="64">
                  <c:v>2.1550000019487925E-3</c:v>
                </c:pt>
                <c:pt idx="65">
                  <c:v>-1.1249999952269718E-3</c:v>
                </c:pt>
                <c:pt idx="66">
                  <c:v>-4.4249999991734512E-3</c:v>
                </c:pt>
                <c:pt idx="67">
                  <c:v>7.3800000100163743E-3</c:v>
                </c:pt>
                <c:pt idx="68">
                  <c:v>-8.8149999937741086E-3</c:v>
                </c:pt>
                <c:pt idx="69">
                  <c:v>-7.8149999972083606E-3</c:v>
                </c:pt>
                <c:pt idx="70">
                  <c:v>-4.815000000235159E-3</c:v>
                </c:pt>
                <c:pt idx="71">
                  <c:v>1.9899999970220961E-3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DA-4843-9AA1-3315E2B2C3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91">
                    <c:v>4.0000000000000002E-4</c:v>
                  </c:pt>
                  <c:pt idx="92">
                    <c:v>6.3E-3</c:v>
                  </c:pt>
                  <c:pt idx="93">
                    <c:v>2.0999999999999999E-3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8">
                    <c:v>0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5.0000000000000001E-4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  <c:pt idx="133">
                    <c:v>2.9999999999999997E-4</c:v>
                  </c:pt>
                  <c:pt idx="134">
                    <c:v>1E-4</c:v>
                  </c:pt>
                  <c:pt idx="135">
                    <c:v>5.0000000000000001E-4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2.9999999999999997E-4</c:v>
                  </c:pt>
                  <c:pt idx="147">
                    <c:v>1E-3</c:v>
                  </c:pt>
                  <c:pt idx="148">
                    <c:v>5.0000000000000001E-4</c:v>
                  </c:pt>
                  <c:pt idx="149">
                    <c:v>4.8000000000000001E-4</c:v>
                  </c:pt>
                  <c:pt idx="150">
                    <c:v>4.7999999999999996E-3</c:v>
                  </c:pt>
                  <c:pt idx="151">
                    <c:v>4.5999999999999999E-3</c:v>
                  </c:pt>
                  <c:pt idx="152">
                    <c:v>2.5999999999999999E-3</c:v>
                  </c:pt>
                  <c:pt idx="153">
                    <c:v>3.3E-3</c:v>
                  </c:pt>
                  <c:pt idx="154">
                    <c:v>7.3000000000000001E-3</c:v>
                  </c:pt>
                  <c:pt idx="155">
                    <c:v>5.0000000000000001E-4</c:v>
                  </c:pt>
                  <c:pt idx="156">
                    <c:v>3.3999999999999998E-3</c:v>
                  </c:pt>
                  <c:pt idx="157">
                    <c:v>3.5000000000000001E-3</c:v>
                  </c:pt>
                  <c:pt idx="158">
                    <c:v>5.9999999999999995E-4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91">
                    <c:v>4.0000000000000002E-4</c:v>
                  </c:pt>
                  <c:pt idx="92">
                    <c:v>6.3E-3</c:v>
                  </c:pt>
                  <c:pt idx="93">
                    <c:v>2.0999999999999999E-3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8">
                    <c:v>0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5.0000000000000001E-4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  <c:pt idx="133">
                    <c:v>2.9999999999999997E-4</c:v>
                  </c:pt>
                  <c:pt idx="134">
                    <c:v>1E-4</c:v>
                  </c:pt>
                  <c:pt idx="135">
                    <c:v>5.0000000000000001E-4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2.9999999999999997E-4</c:v>
                  </c:pt>
                  <c:pt idx="147">
                    <c:v>1E-3</c:v>
                  </c:pt>
                  <c:pt idx="148">
                    <c:v>5.0000000000000001E-4</c:v>
                  </c:pt>
                  <c:pt idx="149">
                    <c:v>4.8000000000000001E-4</c:v>
                  </c:pt>
                  <c:pt idx="150">
                    <c:v>4.7999999999999996E-3</c:v>
                  </c:pt>
                  <c:pt idx="151">
                    <c:v>4.5999999999999999E-3</c:v>
                  </c:pt>
                  <c:pt idx="152">
                    <c:v>2.5999999999999999E-3</c:v>
                  </c:pt>
                  <c:pt idx="153">
                    <c:v>3.3E-3</c:v>
                  </c:pt>
                  <c:pt idx="154">
                    <c:v>7.3000000000000001E-3</c:v>
                  </c:pt>
                  <c:pt idx="155">
                    <c:v>5.0000000000000001E-4</c:v>
                  </c:pt>
                  <c:pt idx="156">
                    <c:v>3.3999999999999998E-3</c:v>
                  </c:pt>
                  <c:pt idx="157">
                    <c:v>3.5000000000000001E-3</c:v>
                  </c:pt>
                  <c:pt idx="1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-10662</c:v>
                </c:pt>
                <c:pt idx="1">
                  <c:v>-9696</c:v>
                </c:pt>
                <c:pt idx="2">
                  <c:v>-8659</c:v>
                </c:pt>
                <c:pt idx="3">
                  <c:v>-7687</c:v>
                </c:pt>
                <c:pt idx="4">
                  <c:v>-4332</c:v>
                </c:pt>
                <c:pt idx="5">
                  <c:v>-4330</c:v>
                </c:pt>
                <c:pt idx="6">
                  <c:v>-4266</c:v>
                </c:pt>
                <c:pt idx="7">
                  <c:v>-4264</c:v>
                </c:pt>
                <c:pt idx="8">
                  <c:v>-4260</c:v>
                </c:pt>
                <c:pt idx="9">
                  <c:v>-4227</c:v>
                </c:pt>
                <c:pt idx="10">
                  <c:v>-4225</c:v>
                </c:pt>
                <c:pt idx="11">
                  <c:v>-4099</c:v>
                </c:pt>
                <c:pt idx="12">
                  <c:v>-4060</c:v>
                </c:pt>
                <c:pt idx="13">
                  <c:v>-3521</c:v>
                </c:pt>
                <c:pt idx="14">
                  <c:v>-3488</c:v>
                </c:pt>
                <c:pt idx="15">
                  <c:v>-2953</c:v>
                </c:pt>
                <c:pt idx="16">
                  <c:v>-2889</c:v>
                </c:pt>
                <c:pt idx="17">
                  <c:v>-2850</c:v>
                </c:pt>
                <c:pt idx="18">
                  <c:v>-2846</c:v>
                </c:pt>
                <c:pt idx="19">
                  <c:v>-2778</c:v>
                </c:pt>
                <c:pt idx="20">
                  <c:v>0</c:v>
                </c:pt>
                <c:pt idx="21">
                  <c:v>0</c:v>
                </c:pt>
                <c:pt idx="22">
                  <c:v>21</c:v>
                </c:pt>
                <c:pt idx="23">
                  <c:v>23</c:v>
                </c:pt>
                <c:pt idx="24">
                  <c:v>27</c:v>
                </c:pt>
                <c:pt idx="25">
                  <c:v>93</c:v>
                </c:pt>
                <c:pt idx="26">
                  <c:v>95</c:v>
                </c:pt>
                <c:pt idx="27">
                  <c:v>126</c:v>
                </c:pt>
                <c:pt idx="28">
                  <c:v>159</c:v>
                </c:pt>
                <c:pt idx="29">
                  <c:v>636</c:v>
                </c:pt>
                <c:pt idx="30">
                  <c:v>668</c:v>
                </c:pt>
                <c:pt idx="31">
                  <c:v>764</c:v>
                </c:pt>
                <c:pt idx="32">
                  <c:v>797</c:v>
                </c:pt>
                <c:pt idx="33">
                  <c:v>2856</c:v>
                </c:pt>
                <c:pt idx="34">
                  <c:v>2860</c:v>
                </c:pt>
                <c:pt idx="35">
                  <c:v>2889</c:v>
                </c:pt>
                <c:pt idx="36">
                  <c:v>2891</c:v>
                </c:pt>
                <c:pt idx="37">
                  <c:v>4274</c:v>
                </c:pt>
                <c:pt idx="38">
                  <c:v>4966</c:v>
                </c:pt>
                <c:pt idx="39">
                  <c:v>4968</c:v>
                </c:pt>
                <c:pt idx="40">
                  <c:v>4970</c:v>
                </c:pt>
                <c:pt idx="41">
                  <c:v>4972</c:v>
                </c:pt>
                <c:pt idx="42">
                  <c:v>5104</c:v>
                </c:pt>
                <c:pt idx="43">
                  <c:v>5106</c:v>
                </c:pt>
                <c:pt idx="44">
                  <c:v>5137</c:v>
                </c:pt>
                <c:pt idx="45">
                  <c:v>5668</c:v>
                </c:pt>
                <c:pt idx="46">
                  <c:v>5672</c:v>
                </c:pt>
                <c:pt idx="47">
                  <c:v>5676</c:v>
                </c:pt>
                <c:pt idx="48">
                  <c:v>5734</c:v>
                </c:pt>
                <c:pt idx="49">
                  <c:v>5769</c:v>
                </c:pt>
                <c:pt idx="50">
                  <c:v>5773</c:v>
                </c:pt>
                <c:pt idx="51">
                  <c:v>5775</c:v>
                </c:pt>
                <c:pt idx="52">
                  <c:v>7952</c:v>
                </c:pt>
                <c:pt idx="53">
                  <c:v>9103</c:v>
                </c:pt>
                <c:pt idx="54">
                  <c:v>9107</c:v>
                </c:pt>
                <c:pt idx="55">
                  <c:v>9288</c:v>
                </c:pt>
                <c:pt idx="56">
                  <c:v>9311</c:v>
                </c:pt>
                <c:pt idx="57">
                  <c:v>9342</c:v>
                </c:pt>
                <c:pt idx="58">
                  <c:v>14233</c:v>
                </c:pt>
                <c:pt idx="59">
                  <c:v>15001</c:v>
                </c:pt>
                <c:pt idx="60">
                  <c:v>15639</c:v>
                </c:pt>
                <c:pt idx="61">
                  <c:v>15641</c:v>
                </c:pt>
                <c:pt idx="62">
                  <c:v>15773</c:v>
                </c:pt>
                <c:pt idx="63">
                  <c:v>16321</c:v>
                </c:pt>
                <c:pt idx="64">
                  <c:v>16351</c:v>
                </c:pt>
                <c:pt idx="65">
                  <c:v>17055</c:v>
                </c:pt>
                <c:pt idx="66">
                  <c:v>17795</c:v>
                </c:pt>
                <c:pt idx="67">
                  <c:v>19196</c:v>
                </c:pt>
                <c:pt idx="68">
                  <c:v>19197</c:v>
                </c:pt>
                <c:pt idx="69">
                  <c:v>19197</c:v>
                </c:pt>
                <c:pt idx="70">
                  <c:v>19197</c:v>
                </c:pt>
                <c:pt idx="71">
                  <c:v>19198</c:v>
                </c:pt>
                <c:pt idx="72">
                  <c:v>22777</c:v>
                </c:pt>
                <c:pt idx="73">
                  <c:v>22777</c:v>
                </c:pt>
                <c:pt idx="74">
                  <c:v>22779</c:v>
                </c:pt>
                <c:pt idx="75">
                  <c:v>22779</c:v>
                </c:pt>
                <c:pt idx="76">
                  <c:v>22843</c:v>
                </c:pt>
                <c:pt idx="77">
                  <c:v>22852</c:v>
                </c:pt>
                <c:pt idx="78">
                  <c:v>22860</c:v>
                </c:pt>
                <c:pt idx="79">
                  <c:v>22876</c:v>
                </c:pt>
                <c:pt idx="80">
                  <c:v>23347</c:v>
                </c:pt>
                <c:pt idx="81">
                  <c:v>23378</c:v>
                </c:pt>
                <c:pt idx="82">
                  <c:v>23380</c:v>
                </c:pt>
                <c:pt idx="83">
                  <c:v>23415</c:v>
                </c:pt>
                <c:pt idx="84">
                  <c:v>23417</c:v>
                </c:pt>
                <c:pt idx="85">
                  <c:v>23419</c:v>
                </c:pt>
                <c:pt idx="86">
                  <c:v>23421</c:v>
                </c:pt>
                <c:pt idx="87">
                  <c:v>23448</c:v>
                </c:pt>
                <c:pt idx="88">
                  <c:v>23450</c:v>
                </c:pt>
                <c:pt idx="89">
                  <c:v>23514</c:v>
                </c:pt>
                <c:pt idx="90">
                  <c:v>23516</c:v>
                </c:pt>
                <c:pt idx="91">
                  <c:v>25437</c:v>
                </c:pt>
                <c:pt idx="92">
                  <c:v>27016</c:v>
                </c:pt>
                <c:pt idx="93">
                  <c:v>28459</c:v>
                </c:pt>
                <c:pt idx="94">
                  <c:v>29031</c:v>
                </c:pt>
                <c:pt idx="95">
                  <c:v>29809</c:v>
                </c:pt>
                <c:pt idx="96">
                  <c:v>29840</c:v>
                </c:pt>
                <c:pt idx="97">
                  <c:v>29865</c:v>
                </c:pt>
                <c:pt idx="98">
                  <c:v>29902</c:v>
                </c:pt>
                <c:pt idx="99">
                  <c:v>29904</c:v>
                </c:pt>
                <c:pt idx="100">
                  <c:v>29906</c:v>
                </c:pt>
                <c:pt idx="101">
                  <c:v>29935</c:v>
                </c:pt>
                <c:pt idx="102">
                  <c:v>29937</c:v>
                </c:pt>
                <c:pt idx="103">
                  <c:v>29939</c:v>
                </c:pt>
                <c:pt idx="104">
                  <c:v>29941</c:v>
                </c:pt>
                <c:pt idx="105">
                  <c:v>30388.5</c:v>
                </c:pt>
                <c:pt idx="106">
                  <c:v>30388.5</c:v>
                </c:pt>
                <c:pt idx="107">
                  <c:v>30390.5</c:v>
                </c:pt>
                <c:pt idx="108">
                  <c:v>30402</c:v>
                </c:pt>
                <c:pt idx="109">
                  <c:v>30404</c:v>
                </c:pt>
                <c:pt idx="110">
                  <c:v>30404</c:v>
                </c:pt>
                <c:pt idx="111">
                  <c:v>30404</c:v>
                </c:pt>
                <c:pt idx="112">
                  <c:v>30408</c:v>
                </c:pt>
                <c:pt idx="113">
                  <c:v>30408</c:v>
                </c:pt>
                <c:pt idx="114">
                  <c:v>30408</c:v>
                </c:pt>
                <c:pt idx="115">
                  <c:v>30513</c:v>
                </c:pt>
                <c:pt idx="116">
                  <c:v>30515</c:v>
                </c:pt>
                <c:pt idx="117">
                  <c:v>30517</c:v>
                </c:pt>
                <c:pt idx="118">
                  <c:v>30544</c:v>
                </c:pt>
                <c:pt idx="119">
                  <c:v>30546</c:v>
                </c:pt>
                <c:pt idx="120">
                  <c:v>30583</c:v>
                </c:pt>
                <c:pt idx="121">
                  <c:v>30590.5</c:v>
                </c:pt>
                <c:pt idx="122">
                  <c:v>31137</c:v>
                </c:pt>
                <c:pt idx="123">
                  <c:v>31141</c:v>
                </c:pt>
                <c:pt idx="124">
                  <c:v>31215</c:v>
                </c:pt>
                <c:pt idx="125">
                  <c:v>31267.5</c:v>
                </c:pt>
                <c:pt idx="126">
                  <c:v>31277</c:v>
                </c:pt>
                <c:pt idx="127">
                  <c:v>31283</c:v>
                </c:pt>
                <c:pt idx="128">
                  <c:v>31314</c:v>
                </c:pt>
                <c:pt idx="129">
                  <c:v>31316</c:v>
                </c:pt>
                <c:pt idx="130">
                  <c:v>31318</c:v>
                </c:pt>
                <c:pt idx="131">
                  <c:v>31318</c:v>
                </c:pt>
                <c:pt idx="132">
                  <c:v>31329.5</c:v>
                </c:pt>
                <c:pt idx="133">
                  <c:v>31331.5</c:v>
                </c:pt>
                <c:pt idx="134">
                  <c:v>31345</c:v>
                </c:pt>
                <c:pt idx="135">
                  <c:v>31366.5</c:v>
                </c:pt>
                <c:pt idx="136">
                  <c:v>31376</c:v>
                </c:pt>
                <c:pt idx="137">
                  <c:v>31378</c:v>
                </c:pt>
                <c:pt idx="138">
                  <c:v>31382</c:v>
                </c:pt>
                <c:pt idx="139">
                  <c:v>32086</c:v>
                </c:pt>
                <c:pt idx="140">
                  <c:v>32611.5</c:v>
                </c:pt>
                <c:pt idx="141">
                  <c:v>33331</c:v>
                </c:pt>
                <c:pt idx="142">
                  <c:v>33465</c:v>
                </c:pt>
                <c:pt idx="143">
                  <c:v>34842</c:v>
                </c:pt>
                <c:pt idx="144">
                  <c:v>34892.5</c:v>
                </c:pt>
                <c:pt idx="145">
                  <c:v>34904</c:v>
                </c:pt>
                <c:pt idx="146">
                  <c:v>34906</c:v>
                </c:pt>
                <c:pt idx="147">
                  <c:v>36182</c:v>
                </c:pt>
                <c:pt idx="148">
                  <c:v>36248</c:v>
                </c:pt>
                <c:pt idx="149">
                  <c:v>36248</c:v>
                </c:pt>
                <c:pt idx="150">
                  <c:v>36260</c:v>
                </c:pt>
                <c:pt idx="151">
                  <c:v>36275.5</c:v>
                </c:pt>
                <c:pt idx="152">
                  <c:v>36954</c:v>
                </c:pt>
                <c:pt idx="153">
                  <c:v>37592</c:v>
                </c:pt>
                <c:pt idx="154">
                  <c:v>37594</c:v>
                </c:pt>
                <c:pt idx="155">
                  <c:v>37638.5</c:v>
                </c:pt>
                <c:pt idx="156">
                  <c:v>38294</c:v>
                </c:pt>
                <c:pt idx="157">
                  <c:v>38963</c:v>
                </c:pt>
                <c:pt idx="158">
                  <c:v>39041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20">
                  <c:v>-2.9999999969732016E-4</c:v>
                </c:pt>
                <c:pt idx="22">
                  <c:v>4.005000002507586E-3</c:v>
                </c:pt>
                <c:pt idx="23">
                  <c:v>-3.3849999963422306E-3</c:v>
                </c:pt>
                <c:pt idx="24">
                  <c:v>-1.6499999765073881E-4</c:v>
                </c:pt>
                <c:pt idx="25">
                  <c:v>-5.1349999994272366E-3</c:v>
                </c:pt>
                <c:pt idx="26">
                  <c:v>-1.2249999999767169E-3</c:v>
                </c:pt>
                <c:pt idx="27">
                  <c:v>1.5300000013667159E-3</c:v>
                </c:pt>
                <c:pt idx="28">
                  <c:v>4.2950000060955063E-3</c:v>
                </c:pt>
                <c:pt idx="29">
                  <c:v>5.0800000026356429E-3</c:v>
                </c:pt>
                <c:pt idx="30">
                  <c:v>1.3400000025285408E-3</c:v>
                </c:pt>
                <c:pt idx="31">
                  <c:v>-5.380000002332963E-3</c:v>
                </c:pt>
                <c:pt idx="32">
                  <c:v>1.1850000082631595E-3</c:v>
                </c:pt>
                <c:pt idx="33">
                  <c:v>2.2800000006100163E-3</c:v>
                </c:pt>
                <c:pt idx="34">
                  <c:v>5.9000000037485734E-3</c:v>
                </c:pt>
                <c:pt idx="35">
                  <c:v>3.5449999995762482E-3</c:v>
                </c:pt>
                <c:pt idx="36">
                  <c:v>6.4550000024610199E-3</c:v>
                </c:pt>
                <c:pt idx="72">
                  <c:v>-1.3414999993983656E-2</c:v>
                </c:pt>
                <c:pt idx="73">
                  <c:v>-1.091499999165535E-2</c:v>
                </c:pt>
                <c:pt idx="74">
                  <c:v>-1.8004999998083804E-2</c:v>
                </c:pt>
                <c:pt idx="75">
                  <c:v>-1.5805000002728775E-2</c:v>
                </c:pt>
                <c:pt idx="76">
                  <c:v>-1.0784999998577405E-2</c:v>
                </c:pt>
                <c:pt idx="77">
                  <c:v>-1.4539999989210628E-2</c:v>
                </c:pt>
                <c:pt idx="78">
                  <c:v>-1.329999999870779E-2</c:v>
                </c:pt>
                <c:pt idx="79">
                  <c:v>-9.01999999769032E-3</c:v>
                </c:pt>
                <c:pt idx="80">
                  <c:v>-1.8765000000712462E-2</c:v>
                </c:pt>
                <c:pt idx="81">
                  <c:v>-1.5809999997145496E-2</c:v>
                </c:pt>
                <c:pt idx="82">
                  <c:v>-2.0699999993667006E-2</c:v>
                </c:pt>
                <c:pt idx="83">
                  <c:v>-1.8024999997578561E-2</c:v>
                </c:pt>
                <c:pt idx="84">
                  <c:v>-1.8714999998337589E-2</c:v>
                </c:pt>
                <c:pt idx="85">
                  <c:v>-1.5004999993834645E-2</c:v>
                </c:pt>
                <c:pt idx="86">
                  <c:v>-1.1594999996304978E-2</c:v>
                </c:pt>
                <c:pt idx="87">
                  <c:v>-1.6459999998915009E-2</c:v>
                </c:pt>
                <c:pt idx="88">
                  <c:v>-1.3049999994109385E-2</c:v>
                </c:pt>
                <c:pt idx="89">
                  <c:v>-1.6629999998258427E-2</c:v>
                </c:pt>
                <c:pt idx="90">
                  <c:v>-1.4819999996689148E-2</c:v>
                </c:pt>
                <c:pt idx="91">
                  <c:v>-2.1114999995916151E-2</c:v>
                </c:pt>
                <c:pt idx="93">
                  <c:v>-2.5604999995266553E-2</c:v>
                </c:pt>
                <c:pt idx="94">
                  <c:v>-2.7044999995268881E-2</c:v>
                </c:pt>
                <c:pt idx="150">
                  <c:v>-8.0299999994167592E-2</c:v>
                </c:pt>
                <c:pt idx="151">
                  <c:v>-8.3122499992896337E-2</c:v>
                </c:pt>
                <c:pt idx="152">
                  <c:v>-7.8029999996942934E-2</c:v>
                </c:pt>
                <c:pt idx="153">
                  <c:v>-9.5639999999548309E-2</c:v>
                </c:pt>
                <c:pt idx="154">
                  <c:v>-8.6429999995743856E-2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DA-4843-9AA1-3315E2B2C3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91">
                    <c:v>4.0000000000000002E-4</c:v>
                  </c:pt>
                  <c:pt idx="92">
                    <c:v>6.3E-3</c:v>
                  </c:pt>
                  <c:pt idx="93">
                    <c:v>2.0999999999999999E-3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8">
                    <c:v>0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5.0000000000000001E-4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  <c:pt idx="133">
                    <c:v>2.9999999999999997E-4</c:v>
                  </c:pt>
                  <c:pt idx="134">
                    <c:v>1E-4</c:v>
                  </c:pt>
                  <c:pt idx="135">
                    <c:v>5.0000000000000001E-4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2.9999999999999997E-4</c:v>
                  </c:pt>
                  <c:pt idx="147">
                    <c:v>1E-3</c:v>
                  </c:pt>
                  <c:pt idx="148">
                    <c:v>5.0000000000000001E-4</c:v>
                  </c:pt>
                  <c:pt idx="149">
                    <c:v>4.8000000000000001E-4</c:v>
                  </c:pt>
                  <c:pt idx="150">
                    <c:v>4.7999999999999996E-3</c:v>
                  </c:pt>
                  <c:pt idx="151">
                    <c:v>4.5999999999999999E-3</c:v>
                  </c:pt>
                  <c:pt idx="152">
                    <c:v>2.5999999999999999E-3</c:v>
                  </c:pt>
                  <c:pt idx="153">
                    <c:v>3.3E-3</c:v>
                  </c:pt>
                  <c:pt idx="154">
                    <c:v>7.3000000000000001E-3</c:v>
                  </c:pt>
                  <c:pt idx="155">
                    <c:v>5.0000000000000001E-4</c:v>
                  </c:pt>
                  <c:pt idx="156">
                    <c:v>3.3999999999999998E-3</c:v>
                  </c:pt>
                  <c:pt idx="157">
                    <c:v>3.5000000000000001E-3</c:v>
                  </c:pt>
                  <c:pt idx="158">
                    <c:v>5.9999999999999995E-4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91">
                    <c:v>4.0000000000000002E-4</c:v>
                  </c:pt>
                  <c:pt idx="92">
                    <c:v>6.3E-3</c:v>
                  </c:pt>
                  <c:pt idx="93">
                    <c:v>2.0999999999999999E-3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8">
                    <c:v>0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5.0000000000000001E-4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  <c:pt idx="133">
                    <c:v>2.9999999999999997E-4</c:v>
                  </c:pt>
                  <c:pt idx="134">
                    <c:v>1E-4</c:v>
                  </c:pt>
                  <c:pt idx="135">
                    <c:v>5.0000000000000001E-4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2.9999999999999997E-4</c:v>
                  </c:pt>
                  <c:pt idx="147">
                    <c:v>1E-3</c:v>
                  </c:pt>
                  <c:pt idx="148">
                    <c:v>5.0000000000000001E-4</c:v>
                  </c:pt>
                  <c:pt idx="149">
                    <c:v>4.8000000000000001E-4</c:v>
                  </c:pt>
                  <c:pt idx="150">
                    <c:v>4.7999999999999996E-3</c:v>
                  </c:pt>
                  <c:pt idx="151">
                    <c:v>4.5999999999999999E-3</c:v>
                  </c:pt>
                  <c:pt idx="152">
                    <c:v>2.5999999999999999E-3</c:v>
                  </c:pt>
                  <c:pt idx="153">
                    <c:v>3.3E-3</c:v>
                  </c:pt>
                  <c:pt idx="154">
                    <c:v>7.3000000000000001E-3</c:v>
                  </c:pt>
                  <c:pt idx="155">
                    <c:v>5.0000000000000001E-4</c:v>
                  </c:pt>
                  <c:pt idx="156">
                    <c:v>3.3999999999999998E-3</c:v>
                  </c:pt>
                  <c:pt idx="157">
                    <c:v>3.5000000000000001E-3</c:v>
                  </c:pt>
                  <c:pt idx="1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-10662</c:v>
                </c:pt>
                <c:pt idx="1">
                  <c:v>-9696</c:v>
                </c:pt>
                <c:pt idx="2">
                  <c:v>-8659</c:v>
                </c:pt>
                <c:pt idx="3">
                  <c:v>-7687</c:v>
                </c:pt>
                <c:pt idx="4">
                  <c:v>-4332</c:v>
                </c:pt>
                <c:pt idx="5">
                  <c:v>-4330</c:v>
                </c:pt>
                <c:pt idx="6">
                  <c:v>-4266</c:v>
                </c:pt>
                <c:pt idx="7">
                  <c:v>-4264</c:v>
                </c:pt>
                <c:pt idx="8">
                  <c:v>-4260</c:v>
                </c:pt>
                <c:pt idx="9">
                  <c:v>-4227</c:v>
                </c:pt>
                <c:pt idx="10">
                  <c:v>-4225</c:v>
                </c:pt>
                <c:pt idx="11">
                  <c:v>-4099</c:v>
                </c:pt>
                <c:pt idx="12">
                  <c:v>-4060</c:v>
                </c:pt>
                <c:pt idx="13">
                  <c:v>-3521</c:v>
                </c:pt>
                <c:pt idx="14">
                  <c:v>-3488</c:v>
                </c:pt>
                <c:pt idx="15">
                  <c:v>-2953</c:v>
                </c:pt>
                <c:pt idx="16">
                  <c:v>-2889</c:v>
                </c:pt>
                <c:pt idx="17">
                  <c:v>-2850</c:v>
                </c:pt>
                <c:pt idx="18">
                  <c:v>-2846</c:v>
                </c:pt>
                <c:pt idx="19">
                  <c:v>-2778</c:v>
                </c:pt>
                <c:pt idx="20">
                  <c:v>0</c:v>
                </c:pt>
                <c:pt idx="21">
                  <c:v>0</c:v>
                </c:pt>
                <c:pt idx="22">
                  <c:v>21</c:v>
                </c:pt>
                <c:pt idx="23">
                  <c:v>23</c:v>
                </c:pt>
                <c:pt idx="24">
                  <c:v>27</c:v>
                </c:pt>
                <c:pt idx="25">
                  <c:v>93</c:v>
                </c:pt>
                <c:pt idx="26">
                  <c:v>95</c:v>
                </c:pt>
                <c:pt idx="27">
                  <c:v>126</c:v>
                </c:pt>
                <c:pt idx="28">
                  <c:v>159</c:v>
                </c:pt>
                <c:pt idx="29">
                  <c:v>636</c:v>
                </c:pt>
                <c:pt idx="30">
                  <c:v>668</c:v>
                </c:pt>
                <c:pt idx="31">
                  <c:v>764</c:v>
                </c:pt>
                <c:pt idx="32">
                  <c:v>797</c:v>
                </c:pt>
                <c:pt idx="33">
                  <c:v>2856</c:v>
                </c:pt>
                <c:pt idx="34">
                  <c:v>2860</c:v>
                </c:pt>
                <c:pt idx="35">
                  <c:v>2889</c:v>
                </c:pt>
                <c:pt idx="36">
                  <c:v>2891</c:v>
                </c:pt>
                <c:pt idx="37">
                  <c:v>4274</c:v>
                </c:pt>
                <c:pt idx="38">
                  <c:v>4966</c:v>
                </c:pt>
                <c:pt idx="39">
                  <c:v>4968</c:v>
                </c:pt>
                <c:pt idx="40">
                  <c:v>4970</c:v>
                </c:pt>
                <c:pt idx="41">
                  <c:v>4972</c:v>
                </c:pt>
                <c:pt idx="42">
                  <c:v>5104</c:v>
                </c:pt>
                <c:pt idx="43">
                  <c:v>5106</c:v>
                </c:pt>
                <c:pt idx="44">
                  <c:v>5137</c:v>
                </c:pt>
                <c:pt idx="45">
                  <c:v>5668</c:v>
                </c:pt>
                <c:pt idx="46">
                  <c:v>5672</c:v>
                </c:pt>
                <c:pt idx="47">
                  <c:v>5676</c:v>
                </c:pt>
                <c:pt idx="48">
                  <c:v>5734</c:v>
                </c:pt>
                <c:pt idx="49">
                  <c:v>5769</c:v>
                </c:pt>
                <c:pt idx="50">
                  <c:v>5773</c:v>
                </c:pt>
                <c:pt idx="51">
                  <c:v>5775</c:v>
                </c:pt>
                <c:pt idx="52">
                  <c:v>7952</c:v>
                </c:pt>
                <c:pt idx="53">
                  <c:v>9103</c:v>
                </c:pt>
                <c:pt idx="54">
                  <c:v>9107</c:v>
                </c:pt>
                <c:pt idx="55">
                  <c:v>9288</c:v>
                </c:pt>
                <c:pt idx="56">
                  <c:v>9311</c:v>
                </c:pt>
                <c:pt idx="57">
                  <c:v>9342</c:v>
                </c:pt>
                <c:pt idx="58">
                  <c:v>14233</c:v>
                </c:pt>
                <c:pt idx="59">
                  <c:v>15001</c:v>
                </c:pt>
                <c:pt idx="60">
                  <c:v>15639</c:v>
                </c:pt>
                <c:pt idx="61">
                  <c:v>15641</c:v>
                </c:pt>
                <c:pt idx="62">
                  <c:v>15773</c:v>
                </c:pt>
                <c:pt idx="63">
                  <c:v>16321</c:v>
                </c:pt>
                <c:pt idx="64">
                  <c:v>16351</c:v>
                </c:pt>
                <c:pt idx="65">
                  <c:v>17055</c:v>
                </c:pt>
                <c:pt idx="66">
                  <c:v>17795</c:v>
                </c:pt>
                <c:pt idx="67">
                  <c:v>19196</c:v>
                </c:pt>
                <c:pt idx="68">
                  <c:v>19197</c:v>
                </c:pt>
                <c:pt idx="69">
                  <c:v>19197</c:v>
                </c:pt>
                <c:pt idx="70">
                  <c:v>19197</c:v>
                </c:pt>
                <c:pt idx="71">
                  <c:v>19198</c:v>
                </c:pt>
                <c:pt idx="72">
                  <c:v>22777</c:v>
                </c:pt>
                <c:pt idx="73">
                  <c:v>22777</c:v>
                </c:pt>
                <c:pt idx="74">
                  <c:v>22779</c:v>
                </c:pt>
                <c:pt idx="75">
                  <c:v>22779</c:v>
                </c:pt>
                <c:pt idx="76">
                  <c:v>22843</c:v>
                </c:pt>
                <c:pt idx="77">
                  <c:v>22852</c:v>
                </c:pt>
                <c:pt idx="78">
                  <c:v>22860</c:v>
                </c:pt>
                <c:pt idx="79">
                  <c:v>22876</c:v>
                </c:pt>
                <c:pt idx="80">
                  <c:v>23347</c:v>
                </c:pt>
                <c:pt idx="81">
                  <c:v>23378</c:v>
                </c:pt>
                <c:pt idx="82">
                  <c:v>23380</c:v>
                </c:pt>
                <c:pt idx="83">
                  <c:v>23415</c:v>
                </c:pt>
                <c:pt idx="84">
                  <c:v>23417</c:v>
                </c:pt>
                <c:pt idx="85">
                  <c:v>23419</c:v>
                </c:pt>
                <c:pt idx="86">
                  <c:v>23421</c:v>
                </c:pt>
                <c:pt idx="87">
                  <c:v>23448</c:v>
                </c:pt>
                <c:pt idx="88">
                  <c:v>23450</c:v>
                </c:pt>
                <c:pt idx="89">
                  <c:v>23514</c:v>
                </c:pt>
                <c:pt idx="90">
                  <c:v>23516</c:v>
                </c:pt>
                <c:pt idx="91">
                  <c:v>25437</c:v>
                </c:pt>
                <c:pt idx="92">
                  <c:v>27016</c:v>
                </c:pt>
                <c:pt idx="93">
                  <c:v>28459</c:v>
                </c:pt>
                <c:pt idx="94">
                  <c:v>29031</c:v>
                </c:pt>
                <c:pt idx="95">
                  <c:v>29809</c:v>
                </c:pt>
                <c:pt idx="96">
                  <c:v>29840</c:v>
                </c:pt>
                <c:pt idx="97">
                  <c:v>29865</c:v>
                </c:pt>
                <c:pt idx="98">
                  <c:v>29902</c:v>
                </c:pt>
                <c:pt idx="99">
                  <c:v>29904</c:v>
                </c:pt>
                <c:pt idx="100">
                  <c:v>29906</c:v>
                </c:pt>
                <c:pt idx="101">
                  <c:v>29935</c:v>
                </c:pt>
                <c:pt idx="102">
                  <c:v>29937</c:v>
                </c:pt>
                <c:pt idx="103">
                  <c:v>29939</c:v>
                </c:pt>
                <c:pt idx="104">
                  <c:v>29941</c:v>
                </c:pt>
                <c:pt idx="105">
                  <c:v>30388.5</c:v>
                </c:pt>
                <c:pt idx="106">
                  <c:v>30388.5</c:v>
                </c:pt>
                <c:pt idx="107">
                  <c:v>30390.5</c:v>
                </c:pt>
                <c:pt idx="108">
                  <c:v>30402</c:v>
                </c:pt>
                <c:pt idx="109">
                  <c:v>30404</c:v>
                </c:pt>
                <c:pt idx="110">
                  <c:v>30404</c:v>
                </c:pt>
                <c:pt idx="111">
                  <c:v>30404</c:v>
                </c:pt>
                <c:pt idx="112">
                  <c:v>30408</c:v>
                </c:pt>
                <c:pt idx="113">
                  <c:v>30408</c:v>
                </c:pt>
                <c:pt idx="114">
                  <c:v>30408</c:v>
                </c:pt>
                <c:pt idx="115">
                  <c:v>30513</c:v>
                </c:pt>
                <c:pt idx="116">
                  <c:v>30515</c:v>
                </c:pt>
                <c:pt idx="117">
                  <c:v>30517</c:v>
                </c:pt>
                <c:pt idx="118">
                  <c:v>30544</c:v>
                </c:pt>
                <c:pt idx="119">
                  <c:v>30546</c:v>
                </c:pt>
                <c:pt idx="120">
                  <c:v>30583</c:v>
                </c:pt>
                <c:pt idx="121">
                  <c:v>30590.5</c:v>
                </c:pt>
                <c:pt idx="122">
                  <c:v>31137</c:v>
                </c:pt>
                <c:pt idx="123">
                  <c:v>31141</c:v>
                </c:pt>
                <c:pt idx="124">
                  <c:v>31215</c:v>
                </c:pt>
                <c:pt idx="125">
                  <c:v>31267.5</c:v>
                </c:pt>
                <c:pt idx="126">
                  <c:v>31277</c:v>
                </c:pt>
                <c:pt idx="127">
                  <c:v>31283</c:v>
                </c:pt>
                <c:pt idx="128">
                  <c:v>31314</c:v>
                </c:pt>
                <c:pt idx="129">
                  <c:v>31316</c:v>
                </c:pt>
                <c:pt idx="130">
                  <c:v>31318</c:v>
                </c:pt>
                <c:pt idx="131">
                  <c:v>31318</c:v>
                </c:pt>
                <c:pt idx="132">
                  <c:v>31329.5</c:v>
                </c:pt>
                <c:pt idx="133">
                  <c:v>31331.5</c:v>
                </c:pt>
                <c:pt idx="134">
                  <c:v>31345</c:v>
                </c:pt>
                <c:pt idx="135">
                  <c:v>31366.5</c:v>
                </c:pt>
                <c:pt idx="136">
                  <c:v>31376</c:v>
                </c:pt>
                <c:pt idx="137">
                  <c:v>31378</c:v>
                </c:pt>
                <c:pt idx="138">
                  <c:v>31382</c:v>
                </c:pt>
                <c:pt idx="139">
                  <c:v>32086</c:v>
                </c:pt>
                <c:pt idx="140">
                  <c:v>32611.5</c:v>
                </c:pt>
                <c:pt idx="141">
                  <c:v>33331</c:v>
                </c:pt>
                <c:pt idx="142">
                  <c:v>33465</c:v>
                </c:pt>
                <c:pt idx="143">
                  <c:v>34842</c:v>
                </c:pt>
                <c:pt idx="144">
                  <c:v>34892.5</c:v>
                </c:pt>
                <c:pt idx="145">
                  <c:v>34904</c:v>
                </c:pt>
                <c:pt idx="146">
                  <c:v>34906</c:v>
                </c:pt>
                <c:pt idx="147">
                  <c:v>36182</c:v>
                </c:pt>
                <c:pt idx="148">
                  <c:v>36248</c:v>
                </c:pt>
                <c:pt idx="149">
                  <c:v>36248</c:v>
                </c:pt>
                <c:pt idx="150">
                  <c:v>36260</c:v>
                </c:pt>
                <c:pt idx="151">
                  <c:v>36275.5</c:v>
                </c:pt>
                <c:pt idx="152">
                  <c:v>36954</c:v>
                </c:pt>
                <c:pt idx="153">
                  <c:v>37592</c:v>
                </c:pt>
                <c:pt idx="154">
                  <c:v>37594</c:v>
                </c:pt>
                <c:pt idx="155">
                  <c:v>37638.5</c:v>
                </c:pt>
                <c:pt idx="156">
                  <c:v>38294</c:v>
                </c:pt>
                <c:pt idx="157">
                  <c:v>38963</c:v>
                </c:pt>
                <c:pt idx="158">
                  <c:v>39041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92">
                  <c:v>-2.5819999995292164E-2</c:v>
                </c:pt>
                <c:pt idx="95">
                  <c:v>-4.3955000001005828E-2</c:v>
                </c:pt>
                <c:pt idx="96">
                  <c:v>-3.19999999992433E-2</c:v>
                </c:pt>
                <c:pt idx="97">
                  <c:v>-3.7875000001804437E-2</c:v>
                </c:pt>
                <c:pt idx="98">
                  <c:v>-4.2089999995368998E-2</c:v>
                </c:pt>
                <c:pt idx="99">
                  <c:v>-3.7779999998747371E-2</c:v>
                </c:pt>
                <c:pt idx="100">
                  <c:v>-4.1469999996479601E-2</c:v>
                </c:pt>
                <c:pt idx="101">
                  <c:v>-4.1824999992968515E-2</c:v>
                </c:pt>
                <c:pt idx="102">
                  <c:v>-3.9014999994833488E-2</c:v>
                </c:pt>
                <c:pt idx="103">
                  <c:v>-4.0804999996908009E-2</c:v>
                </c:pt>
                <c:pt idx="104">
                  <c:v>-4.0795000000798609E-2</c:v>
                </c:pt>
                <c:pt idx="105">
                  <c:v>-4.2547500001091976E-2</c:v>
                </c:pt>
                <c:pt idx="106">
                  <c:v>-3.6157499998807907E-2</c:v>
                </c:pt>
                <c:pt idx="107">
                  <c:v>-4.996749999554595E-2</c:v>
                </c:pt>
                <c:pt idx="108">
                  <c:v>-4.063999999925727E-2</c:v>
                </c:pt>
                <c:pt idx="109">
                  <c:v>-4.7489999997196719E-2</c:v>
                </c:pt>
                <c:pt idx="110">
                  <c:v>-4.5399999995424878E-2</c:v>
                </c:pt>
                <c:pt idx="111">
                  <c:v>-4.5399999995424878E-2</c:v>
                </c:pt>
                <c:pt idx="112">
                  <c:v>-4.6429999994870741E-2</c:v>
                </c:pt>
                <c:pt idx="113">
                  <c:v>-4.6429999994870741E-2</c:v>
                </c:pt>
                <c:pt idx="114">
                  <c:v>-4.5729999998002313E-2</c:v>
                </c:pt>
                <c:pt idx="115">
                  <c:v>-4.5135000000300352E-2</c:v>
                </c:pt>
                <c:pt idx="116">
                  <c:v>-4.652499999065185E-2</c:v>
                </c:pt>
                <c:pt idx="117">
                  <c:v>-4.6815000001515727E-2</c:v>
                </c:pt>
                <c:pt idx="118">
                  <c:v>-4.2059999999764841E-2</c:v>
                </c:pt>
                <c:pt idx="119">
                  <c:v>-4.4269999998505227E-2</c:v>
                </c:pt>
                <c:pt idx="120">
                  <c:v>-3.7084999996295664E-2</c:v>
                </c:pt>
                <c:pt idx="121">
                  <c:v>-3.9047499994921964E-2</c:v>
                </c:pt>
                <c:pt idx="122">
                  <c:v>-4.321499999059597E-2</c:v>
                </c:pt>
                <c:pt idx="123">
                  <c:v>-5.0195000003441237E-2</c:v>
                </c:pt>
                <c:pt idx="124">
                  <c:v>-4.7524999994493555E-2</c:v>
                </c:pt>
                <c:pt idx="125">
                  <c:v>-1.9862499997543637E-2</c:v>
                </c:pt>
                <c:pt idx="126">
                  <c:v>-4.4814999993832316E-2</c:v>
                </c:pt>
                <c:pt idx="127">
                  <c:v>-4.5185000002675224E-2</c:v>
                </c:pt>
                <c:pt idx="128">
                  <c:v>-5.4029999999329448E-2</c:v>
                </c:pt>
                <c:pt idx="129">
                  <c:v>-3.9419999993697274E-2</c:v>
                </c:pt>
                <c:pt idx="130">
                  <c:v>-3.6909999995259568E-2</c:v>
                </c:pt>
                <c:pt idx="131">
                  <c:v>-3.170999999565538E-2</c:v>
                </c:pt>
                <c:pt idx="132">
                  <c:v>-5.5752499996742699E-2</c:v>
                </c:pt>
                <c:pt idx="133">
                  <c:v>-2.2842500002298038E-2</c:v>
                </c:pt>
                <c:pt idx="134">
                  <c:v>-4.6974999997473788E-2</c:v>
                </c:pt>
                <c:pt idx="135">
                  <c:v>-4.1567499996745028E-2</c:v>
                </c:pt>
                <c:pt idx="136">
                  <c:v>-4.1619999996328261E-2</c:v>
                </c:pt>
                <c:pt idx="137">
                  <c:v>-4.8209999993559904E-2</c:v>
                </c:pt>
                <c:pt idx="138">
                  <c:v>-4.2189999992842786E-2</c:v>
                </c:pt>
                <c:pt idx="139">
                  <c:v>-4.5569999994768295E-2</c:v>
                </c:pt>
                <c:pt idx="140">
                  <c:v>-5.6542499994975515E-2</c:v>
                </c:pt>
                <c:pt idx="141">
                  <c:v>-5.9644999993906822E-2</c:v>
                </c:pt>
                <c:pt idx="142">
                  <c:v>-5.4574999994656537E-2</c:v>
                </c:pt>
                <c:pt idx="143">
                  <c:v>-5.7589999996707775E-2</c:v>
                </c:pt>
                <c:pt idx="144">
                  <c:v>-6.5937499988649506E-2</c:v>
                </c:pt>
                <c:pt idx="145">
                  <c:v>-6.8079999997280538E-2</c:v>
                </c:pt>
                <c:pt idx="146">
                  <c:v>-5.356999999639811E-2</c:v>
                </c:pt>
                <c:pt idx="147">
                  <c:v>-7.6099999991129152E-2</c:v>
                </c:pt>
                <c:pt idx="148">
                  <c:v>-8.4699999999429565E-2</c:v>
                </c:pt>
                <c:pt idx="149">
                  <c:v>-7.963000000017928E-2</c:v>
                </c:pt>
                <c:pt idx="155">
                  <c:v>-8.7137499998789281E-2</c:v>
                </c:pt>
                <c:pt idx="156">
                  <c:v>-9.4529999994847458E-2</c:v>
                </c:pt>
                <c:pt idx="157">
                  <c:v>-9.5084999993559904E-2</c:v>
                </c:pt>
                <c:pt idx="158">
                  <c:v>-0.10589499999332475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DA-4843-9AA1-3315E2B2C3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91">
                    <c:v>4.0000000000000002E-4</c:v>
                  </c:pt>
                  <c:pt idx="92">
                    <c:v>6.3E-3</c:v>
                  </c:pt>
                  <c:pt idx="93">
                    <c:v>2.0999999999999999E-3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8">
                    <c:v>0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5.0000000000000001E-4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  <c:pt idx="133">
                    <c:v>2.9999999999999997E-4</c:v>
                  </c:pt>
                  <c:pt idx="134">
                    <c:v>1E-4</c:v>
                  </c:pt>
                  <c:pt idx="135">
                    <c:v>5.0000000000000001E-4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2.9999999999999997E-4</c:v>
                  </c:pt>
                  <c:pt idx="147">
                    <c:v>1E-3</c:v>
                  </c:pt>
                  <c:pt idx="148">
                    <c:v>5.0000000000000001E-4</c:v>
                  </c:pt>
                  <c:pt idx="149">
                    <c:v>4.8000000000000001E-4</c:v>
                  </c:pt>
                  <c:pt idx="150">
                    <c:v>4.7999999999999996E-3</c:v>
                  </c:pt>
                  <c:pt idx="151">
                    <c:v>4.5999999999999999E-3</c:v>
                  </c:pt>
                  <c:pt idx="152">
                    <c:v>2.5999999999999999E-3</c:v>
                  </c:pt>
                  <c:pt idx="153">
                    <c:v>3.3E-3</c:v>
                  </c:pt>
                  <c:pt idx="154">
                    <c:v>7.3000000000000001E-3</c:v>
                  </c:pt>
                  <c:pt idx="155">
                    <c:v>5.0000000000000001E-4</c:v>
                  </c:pt>
                  <c:pt idx="156">
                    <c:v>3.3999999999999998E-3</c:v>
                  </c:pt>
                  <c:pt idx="157">
                    <c:v>3.5000000000000001E-3</c:v>
                  </c:pt>
                  <c:pt idx="158">
                    <c:v>5.9999999999999995E-4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91">
                    <c:v>4.0000000000000002E-4</c:v>
                  </c:pt>
                  <c:pt idx="92">
                    <c:v>6.3E-3</c:v>
                  </c:pt>
                  <c:pt idx="93">
                    <c:v>2.0999999999999999E-3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8">
                    <c:v>0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5.0000000000000001E-4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  <c:pt idx="133">
                    <c:v>2.9999999999999997E-4</c:v>
                  </c:pt>
                  <c:pt idx="134">
                    <c:v>1E-4</c:v>
                  </c:pt>
                  <c:pt idx="135">
                    <c:v>5.0000000000000001E-4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2.9999999999999997E-4</c:v>
                  </c:pt>
                  <c:pt idx="147">
                    <c:v>1E-3</c:v>
                  </c:pt>
                  <c:pt idx="148">
                    <c:v>5.0000000000000001E-4</c:v>
                  </c:pt>
                  <c:pt idx="149">
                    <c:v>4.8000000000000001E-4</c:v>
                  </c:pt>
                  <c:pt idx="150">
                    <c:v>4.7999999999999996E-3</c:v>
                  </c:pt>
                  <c:pt idx="151">
                    <c:v>4.5999999999999999E-3</c:v>
                  </c:pt>
                  <c:pt idx="152">
                    <c:v>2.5999999999999999E-3</c:v>
                  </c:pt>
                  <c:pt idx="153">
                    <c:v>3.3E-3</c:v>
                  </c:pt>
                  <c:pt idx="154">
                    <c:v>7.3000000000000001E-3</c:v>
                  </c:pt>
                  <c:pt idx="155">
                    <c:v>5.0000000000000001E-4</c:v>
                  </c:pt>
                  <c:pt idx="156">
                    <c:v>3.3999999999999998E-3</c:v>
                  </c:pt>
                  <c:pt idx="157">
                    <c:v>3.5000000000000001E-3</c:v>
                  </c:pt>
                  <c:pt idx="1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-10662</c:v>
                </c:pt>
                <c:pt idx="1">
                  <c:v>-9696</c:v>
                </c:pt>
                <c:pt idx="2">
                  <c:v>-8659</c:v>
                </c:pt>
                <c:pt idx="3">
                  <c:v>-7687</c:v>
                </c:pt>
                <c:pt idx="4">
                  <c:v>-4332</c:v>
                </c:pt>
                <c:pt idx="5">
                  <c:v>-4330</c:v>
                </c:pt>
                <c:pt idx="6">
                  <c:v>-4266</c:v>
                </c:pt>
                <c:pt idx="7">
                  <c:v>-4264</c:v>
                </c:pt>
                <c:pt idx="8">
                  <c:v>-4260</c:v>
                </c:pt>
                <c:pt idx="9">
                  <c:v>-4227</c:v>
                </c:pt>
                <c:pt idx="10">
                  <c:v>-4225</c:v>
                </c:pt>
                <c:pt idx="11">
                  <c:v>-4099</c:v>
                </c:pt>
                <c:pt idx="12">
                  <c:v>-4060</c:v>
                </c:pt>
                <c:pt idx="13">
                  <c:v>-3521</c:v>
                </c:pt>
                <c:pt idx="14">
                  <c:v>-3488</c:v>
                </c:pt>
                <c:pt idx="15">
                  <c:v>-2953</c:v>
                </c:pt>
                <c:pt idx="16">
                  <c:v>-2889</c:v>
                </c:pt>
                <c:pt idx="17">
                  <c:v>-2850</c:v>
                </c:pt>
                <c:pt idx="18">
                  <c:v>-2846</c:v>
                </c:pt>
                <c:pt idx="19">
                  <c:v>-2778</c:v>
                </c:pt>
                <c:pt idx="20">
                  <c:v>0</c:v>
                </c:pt>
                <c:pt idx="21">
                  <c:v>0</c:v>
                </c:pt>
                <c:pt idx="22">
                  <c:v>21</c:v>
                </c:pt>
                <c:pt idx="23">
                  <c:v>23</c:v>
                </c:pt>
                <c:pt idx="24">
                  <c:v>27</c:v>
                </c:pt>
                <c:pt idx="25">
                  <c:v>93</c:v>
                </c:pt>
                <c:pt idx="26">
                  <c:v>95</c:v>
                </c:pt>
                <c:pt idx="27">
                  <c:v>126</c:v>
                </c:pt>
                <c:pt idx="28">
                  <c:v>159</c:v>
                </c:pt>
                <c:pt idx="29">
                  <c:v>636</c:v>
                </c:pt>
                <c:pt idx="30">
                  <c:v>668</c:v>
                </c:pt>
                <c:pt idx="31">
                  <c:v>764</c:v>
                </c:pt>
                <c:pt idx="32">
                  <c:v>797</c:v>
                </c:pt>
                <c:pt idx="33">
                  <c:v>2856</c:v>
                </c:pt>
                <c:pt idx="34">
                  <c:v>2860</c:v>
                </c:pt>
                <c:pt idx="35">
                  <c:v>2889</c:v>
                </c:pt>
                <c:pt idx="36">
                  <c:v>2891</c:v>
                </c:pt>
                <c:pt idx="37">
                  <c:v>4274</c:v>
                </c:pt>
                <c:pt idx="38">
                  <c:v>4966</c:v>
                </c:pt>
                <c:pt idx="39">
                  <c:v>4968</c:v>
                </c:pt>
                <c:pt idx="40">
                  <c:v>4970</c:v>
                </c:pt>
                <c:pt idx="41">
                  <c:v>4972</c:v>
                </c:pt>
                <c:pt idx="42">
                  <c:v>5104</c:v>
                </c:pt>
                <c:pt idx="43">
                  <c:v>5106</c:v>
                </c:pt>
                <c:pt idx="44">
                  <c:v>5137</c:v>
                </c:pt>
                <c:pt idx="45">
                  <c:v>5668</c:v>
                </c:pt>
                <c:pt idx="46">
                  <c:v>5672</c:v>
                </c:pt>
                <c:pt idx="47">
                  <c:v>5676</c:v>
                </c:pt>
                <c:pt idx="48">
                  <c:v>5734</c:v>
                </c:pt>
                <c:pt idx="49">
                  <c:v>5769</c:v>
                </c:pt>
                <c:pt idx="50">
                  <c:v>5773</c:v>
                </c:pt>
                <c:pt idx="51">
                  <c:v>5775</c:v>
                </c:pt>
                <c:pt idx="52">
                  <c:v>7952</c:v>
                </c:pt>
                <c:pt idx="53">
                  <c:v>9103</c:v>
                </c:pt>
                <c:pt idx="54">
                  <c:v>9107</c:v>
                </c:pt>
                <c:pt idx="55">
                  <c:v>9288</c:v>
                </c:pt>
                <c:pt idx="56">
                  <c:v>9311</c:v>
                </c:pt>
                <c:pt idx="57">
                  <c:v>9342</c:v>
                </c:pt>
                <c:pt idx="58">
                  <c:v>14233</c:v>
                </c:pt>
                <c:pt idx="59">
                  <c:v>15001</c:v>
                </c:pt>
                <c:pt idx="60">
                  <c:v>15639</c:v>
                </c:pt>
                <c:pt idx="61">
                  <c:v>15641</c:v>
                </c:pt>
                <c:pt idx="62">
                  <c:v>15773</c:v>
                </c:pt>
                <c:pt idx="63">
                  <c:v>16321</c:v>
                </c:pt>
                <c:pt idx="64">
                  <c:v>16351</c:v>
                </c:pt>
                <c:pt idx="65">
                  <c:v>17055</c:v>
                </c:pt>
                <c:pt idx="66">
                  <c:v>17795</c:v>
                </c:pt>
                <c:pt idx="67">
                  <c:v>19196</c:v>
                </c:pt>
                <c:pt idx="68">
                  <c:v>19197</c:v>
                </c:pt>
                <c:pt idx="69">
                  <c:v>19197</c:v>
                </c:pt>
                <c:pt idx="70">
                  <c:v>19197</c:v>
                </c:pt>
                <c:pt idx="71">
                  <c:v>19198</c:v>
                </c:pt>
                <c:pt idx="72">
                  <c:v>22777</c:v>
                </c:pt>
                <c:pt idx="73">
                  <c:v>22777</c:v>
                </c:pt>
                <c:pt idx="74">
                  <c:v>22779</c:v>
                </c:pt>
                <c:pt idx="75">
                  <c:v>22779</c:v>
                </c:pt>
                <c:pt idx="76">
                  <c:v>22843</c:v>
                </c:pt>
                <c:pt idx="77">
                  <c:v>22852</c:v>
                </c:pt>
                <c:pt idx="78">
                  <c:v>22860</c:v>
                </c:pt>
                <c:pt idx="79">
                  <c:v>22876</c:v>
                </c:pt>
                <c:pt idx="80">
                  <c:v>23347</c:v>
                </c:pt>
                <c:pt idx="81">
                  <c:v>23378</c:v>
                </c:pt>
                <c:pt idx="82">
                  <c:v>23380</c:v>
                </c:pt>
                <c:pt idx="83">
                  <c:v>23415</c:v>
                </c:pt>
                <c:pt idx="84">
                  <c:v>23417</c:v>
                </c:pt>
                <c:pt idx="85">
                  <c:v>23419</c:v>
                </c:pt>
                <c:pt idx="86">
                  <c:v>23421</c:v>
                </c:pt>
                <c:pt idx="87">
                  <c:v>23448</c:v>
                </c:pt>
                <c:pt idx="88">
                  <c:v>23450</c:v>
                </c:pt>
                <c:pt idx="89">
                  <c:v>23514</c:v>
                </c:pt>
                <c:pt idx="90">
                  <c:v>23516</c:v>
                </c:pt>
                <c:pt idx="91">
                  <c:v>25437</c:v>
                </c:pt>
                <c:pt idx="92">
                  <c:v>27016</c:v>
                </c:pt>
                <c:pt idx="93">
                  <c:v>28459</c:v>
                </c:pt>
                <c:pt idx="94">
                  <c:v>29031</c:v>
                </c:pt>
                <c:pt idx="95">
                  <c:v>29809</c:v>
                </c:pt>
                <c:pt idx="96">
                  <c:v>29840</c:v>
                </c:pt>
                <c:pt idx="97">
                  <c:v>29865</c:v>
                </c:pt>
                <c:pt idx="98">
                  <c:v>29902</c:v>
                </c:pt>
                <c:pt idx="99">
                  <c:v>29904</c:v>
                </c:pt>
                <c:pt idx="100">
                  <c:v>29906</c:v>
                </c:pt>
                <c:pt idx="101">
                  <c:v>29935</c:v>
                </c:pt>
                <c:pt idx="102">
                  <c:v>29937</c:v>
                </c:pt>
                <c:pt idx="103">
                  <c:v>29939</c:v>
                </c:pt>
                <c:pt idx="104">
                  <c:v>29941</c:v>
                </c:pt>
                <c:pt idx="105">
                  <c:v>30388.5</c:v>
                </c:pt>
                <c:pt idx="106">
                  <c:v>30388.5</c:v>
                </c:pt>
                <c:pt idx="107">
                  <c:v>30390.5</c:v>
                </c:pt>
                <c:pt idx="108">
                  <c:v>30402</c:v>
                </c:pt>
                <c:pt idx="109">
                  <c:v>30404</c:v>
                </c:pt>
                <c:pt idx="110">
                  <c:v>30404</c:v>
                </c:pt>
                <c:pt idx="111">
                  <c:v>30404</c:v>
                </c:pt>
                <c:pt idx="112">
                  <c:v>30408</c:v>
                </c:pt>
                <c:pt idx="113">
                  <c:v>30408</c:v>
                </c:pt>
                <c:pt idx="114">
                  <c:v>30408</c:v>
                </c:pt>
                <c:pt idx="115">
                  <c:v>30513</c:v>
                </c:pt>
                <c:pt idx="116">
                  <c:v>30515</c:v>
                </c:pt>
                <c:pt idx="117">
                  <c:v>30517</c:v>
                </c:pt>
                <c:pt idx="118">
                  <c:v>30544</c:v>
                </c:pt>
                <c:pt idx="119">
                  <c:v>30546</c:v>
                </c:pt>
                <c:pt idx="120">
                  <c:v>30583</c:v>
                </c:pt>
                <c:pt idx="121">
                  <c:v>30590.5</c:v>
                </c:pt>
                <c:pt idx="122">
                  <c:v>31137</c:v>
                </c:pt>
                <c:pt idx="123">
                  <c:v>31141</c:v>
                </c:pt>
                <c:pt idx="124">
                  <c:v>31215</c:v>
                </c:pt>
                <c:pt idx="125">
                  <c:v>31267.5</c:v>
                </c:pt>
                <c:pt idx="126">
                  <c:v>31277</c:v>
                </c:pt>
                <c:pt idx="127">
                  <c:v>31283</c:v>
                </c:pt>
                <c:pt idx="128">
                  <c:v>31314</c:v>
                </c:pt>
                <c:pt idx="129">
                  <c:v>31316</c:v>
                </c:pt>
                <c:pt idx="130">
                  <c:v>31318</c:v>
                </c:pt>
                <c:pt idx="131">
                  <c:v>31318</c:v>
                </c:pt>
                <c:pt idx="132">
                  <c:v>31329.5</c:v>
                </c:pt>
                <c:pt idx="133">
                  <c:v>31331.5</c:v>
                </c:pt>
                <c:pt idx="134">
                  <c:v>31345</c:v>
                </c:pt>
                <c:pt idx="135">
                  <c:v>31366.5</c:v>
                </c:pt>
                <c:pt idx="136">
                  <c:v>31376</c:v>
                </c:pt>
                <c:pt idx="137">
                  <c:v>31378</c:v>
                </c:pt>
                <c:pt idx="138">
                  <c:v>31382</c:v>
                </c:pt>
                <c:pt idx="139">
                  <c:v>32086</c:v>
                </c:pt>
                <c:pt idx="140">
                  <c:v>32611.5</c:v>
                </c:pt>
                <c:pt idx="141">
                  <c:v>33331</c:v>
                </c:pt>
                <c:pt idx="142">
                  <c:v>33465</c:v>
                </c:pt>
                <c:pt idx="143">
                  <c:v>34842</c:v>
                </c:pt>
                <c:pt idx="144">
                  <c:v>34892.5</c:v>
                </c:pt>
                <c:pt idx="145">
                  <c:v>34904</c:v>
                </c:pt>
                <c:pt idx="146">
                  <c:v>34906</c:v>
                </c:pt>
                <c:pt idx="147">
                  <c:v>36182</c:v>
                </c:pt>
                <c:pt idx="148">
                  <c:v>36248</c:v>
                </c:pt>
                <c:pt idx="149">
                  <c:v>36248</c:v>
                </c:pt>
                <c:pt idx="150">
                  <c:v>36260</c:v>
                </c:pt>
                <c:pt idx="151">
                  <c:v>36275.5</c:v>
                </c:pt>
                <c:pt idx="152">
                  <c:v>36954</c:v>
                </c:pt>
                <c:pt idx="153">
                  <c:v>37592</c:v>
                </c:pt>
                <c:pt idx="154">
                  <c:v>37594</c:v>
                </c:pt>
                <c:pt idx="155">
                  <c:v>37638.5</c:v>
                </c:pt>
                <c:pt idx="156">
                  <c:v>38294</c:v>
                </c:pt>
                <c:pt idx="157">
                  <c:v>38963</c:v>
                </c:pt>
                <c:pt idx="158">
                  <c:v>39041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DA-4843-9AA1-3315E2B2C3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91">
                    <c:v>4.0000000000000002E-4</c:v>
                  </c:pt>
                  <c:pt idx="92">
                    <c:v>6.3E-3</c:v>
                  </c:pt>
                  <c:pt idx="93">
                    <c:v>2.0999999999999999E-3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8">
                    <c:v>0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5.0000000000000001E-4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  <c:pt idx="133">
                    <c:v>2.9999999999999997E-4</c:v>
                  </c:pt>
                  <c:pt idx="134">
                    <c:v>1E-4</c:v>
                  </c:pt>
                  <c:pt idx="135">
                    <c:v>5.0000000000000001E-4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2.9999999999999997E-4</c:v>
                  </c:pt>
                  <c:pt idx="147">
                    <c:v>1E-3</c:v>
                  </c:pt>
                  <c:pt idx="148">
                    <c:v>5.0000000000000001E-4</c:v>
                  </c:pt>
                  <c:pt idx="149">
                    <c:v>4.8000000000000001E-4</c:v>
                  </c:pt>
                  <c:pt idx="150">
                    <c:v>4.7999999999999996E-3</c:v>
                  </c:pt>
                  <c:pt idx="151">
                    <c:v>4.5999999999999999E-3</c:v>
                  </c:pt>
                  <c:pt idx="152">
                    <c:v>2.5999999999999999E-3</c:v>
                  </c:pt>
                  <c:pt idx="153">
                    <c:v>3.3E-3</c:v>
                  </c:pt>
                  <c:pt idx="154">
                    <c:v>7.3000000000000001E-3</c:v>
                  </c:pt>
                  <c:pt idx="155">
                    <c:v>5.0000000000000001E-4</c:v>
                  </c:pt>
                  <c:pt idx="156">
                    <c:v>3.3999999999999998E-3</c:v>
                  </c:pt>
                  <c:pt idx="157">
                    <c:v>3.5000000000000001E-3</c:v>
                  </c:pt>
                  <c:pt idx="158">
                    <c:v>5.9999999999999995E-4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91">
                    <c:v>4.0000000000000002E-4</c:v>
                  </c:pt>
                  <c:pt idx="92">
                    <c:v>6.3E-3</c:v>
                  </c:pt>
                  <c:pt idx="93">
                    <c:v>2.0999999999999999E-3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8">
                    <c:v>0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5.0000000000000001E-4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  <c:pt idx="133">
                    <c:v>2.9999999999999997E-4</c:v>
                  </c:pt>
                  <c:pt idx="134">
                    <c:v>1E-4</c:v>
                  </c:pt>
                  <c:pt idx="135">
                    <c:v>5.0000000000000001E-4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2.9999999999999997E-4</c:v>
                  </c:pt>
                  <c:pt idx="147">
                    <c:v>1E-3</c:v>
                  </c:pt>
                  <c:pt idx="148">
                    <c:v>5.0000000000000001E-4</c:v>
                  </c:pt>
                  <c:pt idx="149">
                    <c:v>4.8000000000000001E-4</c:v>
                  </c:pt>
                  <c:pt idx="150">
                    <c:v>4.7999999999999996E-3</c:v>
                  </c:pt>
                  <c:pt idx="151">
                    <c:v>4.5999999999999999E-3</c:v>
                  </c:pt>
                  <c:pt idx="152">
                    <c:v>2.5999999999999999E-3</c:v>
                  </c:pt>
                  <c:pt idx="153">
                    <c:v>3.3E-3</c:v>
                  </c:pt>
                  <c:pt idx="154">
                    <c:v>7.3000000000000001E-3</c:v>
                  </c:pt>
                  <c:pt idx="155">
                    <c:v>5.0000000000000001E-4</c:v>
                  </c:pt>
                  <c:pt idx="156">
                    <c:v>3.3999999999999998E-3</c:v>
                  </c:pt>
                  <c:pt idx="157">
                    <c:v>3.5000000000000001E-3</c:v>
                  </c:pt>
                  <c:pt idx="1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-10662</c:v>
                </c:pt>
                <c:pt idx="1">
                  <c:v>-9696</c:v>
                </c:pt>
                <c:pt idx="2">
                  <c:v>-8659</c:v>
                </c:pt>
                <c:pt idx="3">
                  <c:v>-7687</c:v>
                </c:pt>
                <c:pt idx="4">
                  <c:v>-4332</c:v>
                </c:pt>
                <c:pt idx="5">
                  <c:v>-4330</c:v>
                </c:pt>
                <c:pt idx="6">
                  <c:v>-4266</c:v>
                </c:pt>
                <c:pt idx="7">
                  <c:v>-4264</c:v>
                </c:pt>
                <c:pt idx="8">
                  <c:v>-4260</c:v>
                </c:pt>
                <c:pt idx="9">
                  <c:v>-4227</c:v>
                </c:pt>
                <c:pt idx="10">
                  <c:v>-4225</c:v>
                </c:pt>
                <c:pt idx="11">
                  <c:v>-4099</c:v>
                </c:pt>
                <c:pt idx="12">
                  <c:v>-4060</c:v>
                </c:pt>
                <c:pt idx="13">
                  <c:v>-3521</c:v>
                </c:pt>
                <c:pt idx="14">
                  <c:v>-3488</c:v>
                </c:pt>
                <c:pt idx="15">
                  <c:v>-2953</c:v>
                </c:pt>
                <c:pt idx="16">
                  <c:v>-2889</c:v>
                </c:pt>
                <c:pt idx="17">
                  <c:v>-2850</c:v>
                </c:pt>
                <c:pt idx="18">
                  <c:v>-2846</c:v>
                </c:pt>
                <c:pt idx="19">
                  <c:v>-2778</c:v>
                </c:pt>
                <c:pt idx="20">
                  <c:v>0</c:v>
                </c:pt>
                <c:pt idx="21">
                  <c:v>0</c:v>
                </c:pt>
                <c:pt idx="22">
                  <c:v>21</c:v>
                </c:pt>
                <c:pt idx="23">
                  <c:v>23</c:v>
                </c:pt>
                <c:pt idx="24">
                  <c:v>27</c:v>
                </c:pt>
                <c:pt idx="25">
                  <c:v>93</c:v>
                </c:pt>
                <c:pt idx="26">
                  <c:v>95</c:v>
                </c:pt>
                <c:pt idx="27">
                  <c:v>126</c:v>
                </c:pt>
                <c:pt idx="28">
                  <c:v>159</c:v>
                </c:pt>
                <c:pt idx="29">
                  <c:v>636</c:v>
                </c:pt>
                <c:pt idx="30">
                  <c:v>668</c:v>
                </c:pt>
                <c:pt idx="31">
                  <c:v>764</c:v>
                </c:pt>
                <c:pt idx="32">
                  <c:v>797</c:v>
                </c:pt>
                <c:pt idx="33">
                  <c:v>2856</c:v>
                </c:pt>
                <c:pt idx="34">
                  <c:v>2860</c:v>
                </c:pt>
                <c:pt idx="35">
                  <c:v>2889</c:v>
                </c:pt>
                <c:pt idx="36">
                  <c:v>2891</c:v>
                </c:pt>
                <c:pt idx="37">
                  <c:v>4274</c:v>
                </c:pt>
                <c:pt idx="38">
                  <c:v>4966</c:v>
                </c:pt>
                <c:pt idx="39">
                  <c:v>4968</c:v>
                </c:pt>
                <c:pt idx="40">
                  <c:v>4970</c:v>
                </c:pt>
                <c:pt idx="41">
                  <c:v>4972</c:v>
                </c:pt>
                <c:pt idx="42">
                  <c:v>5104</c:v>
                </c:pt>
                <c:pt idx="43">
                  <c:v>5106</c:v>
                </c:pt>
                <c:pt idx="44">
                  <c:v>5137</c:v>
                </c:pt>
                <c:pt idx="45">
                  <c:v>5668</c:v>
                </c:pt>
                <c:pt idx="46">
                  <c:v>5672</c:v>
                </c:pt>
                <c:pt idx="47">
                  <c:v>5676</c:v>
                </c:pt>
                <c:pt idx="48">
                  <c:v>5734</c:v>
                </c:pt>
                <c:pt idx="49">
                  <c:v>5769</c:v>
                </c:pt>
                <c:pt idx="50">
                  <c:v>5773</c:v>
                </c:pt>
                <c:pt idx="51">
                  <c:v>5775</c:v>
                </c:pt>
                <c:pt idx="52">
                  <c:v>7952</c:v>
                </c:pt>
                <c:pt idx="53">
                  <c:v>9103</c:v>
                </c:pt>
                <c:pt idx="54">
                  <c:v>9107</c:v>
                </c:pt>
                <c:pt idx="55">
                  <c:v>9288</c:v>
                </c:pt>
                <c:pt idx="56">
                  <c:v>9311</c:v>
                </c:pt>
                <c:pt idx="57">
                  <c:v>9342</c:v>
                </c:pt>
                <c:pt idx="58">
                  <c:v>14233</c:v>
                </c:pt>
                <c:pt idx="59">
                  <c:v>15001</c:v>
                </c:pt>
                <c:pt idx="60">
                  <c:v>15639</c:v>
                </c:pt>
                <c:pt idx="61">
                  <c:v>15641</c:v>
                </c:pt>
                <c:pt idx="62">
                  <c:v>15773</c:v>
                </c:pt>
                <c:pt idx="63">
                  <c:v>16321</c:v>
                </c:pt>
                <c:pt idx="64">
                  <c:v>16351</c:v>
                </c:pt>
                <c:pt idx="65">
                  <c:v>17055</c:v>
                </c:pt>
                <c:pt idx="66">
                  <c:v>17795</c:v>
                </c:pt>
                <c:pt idx="67">
                  <c:v>19196</c:v>
                </c:pt>
                <c:pt idx="68">
                  <c:v>19197</c:v>
                </c:pt>
                <c:pt idx="69">
                  <c:v>19197</c:v>
                </c:pt>
                <c:pt idx="70">
                  <c:v>19197</c:v>
                </c:pt>
                <c:pt idx="71">
                  <c:v>19198</c:v>
                </c:pt>
                <c:pt idx="72">
                  <c:v>22777</c:v>
                </c:pt>
                <c:pt idx="73">
                  <c:v>22777</c:v>
                </c:pt>
                <c:pt idx="74">
                  <c:v>22779</c:v>
                </c:pt>
                <c:pt idx="75">
                  <c:v>22779</c:v>
                </c:pt>
                <c:pt idx="76">
                  <c:v>22843</c:v>
                </c:pt>
                <c:pt idx="77">
                  <c:v>22852</c:v>
                </c:pt>
                <c:pt idx="78">
                  <c:v>22860</c:v>
                </c:pt>
                <c:pt idx="79">
                  <c:v>22876</c:v>
                </c:pt>
                <c:pt idx="80">
                  <c:v>23347</c:v>
                </c:pt>
                <c:pt idx="81">
                  <c:v>23378</c:v>
                </c:pt>
                <c:pt idx="82">
                  <c:v>23380</c:v>
                </c:pt>
                <c:pt idx="83">
                  <c:v>23415</c:v>
                </c:pt>
                <c:pt idx="84">
                  <c:v>23417</c:v>
                </c:pt>
                <c:pt idx="85">
                  <c:v>23419</c:v>
                </c:pt>
                <c:pt idx="86">
                  <c:v>23421</c:v>
                </c:pt>
                <c:pt idx="87">
                  <c:v>23448</c:v>
                </c:pt>
                <c:pt idx="88">
                  <c:v>23450</c:v>
                </c:pt>
                <c:pt idx="89">
                  <c:v>23514</c:v>
                </c:pt>
                <c:pt idx="90">
                  <c:v>23516</c:v>
                </c:pt>
                <c:pt idx="91">
                  <c:v>25437</c:v>
                </c:pt>
                <c:pt idx="92">
                  <c:v>27016</c:v>
                </c:pt>
                <c:pt idx="93">
                  <c:v>28459</c:v>
                </c:pt>
                <c:pt idx="94">
                  <c:v>29031</c:v>
                </c:pt>
                <c:pt idx="95">
                  <c:v>29809</c:v>
                </c:pt>
                <c:pt idx="96">
                  <c:v>29840</c:v>
                </c:pt>
                <c:pt idx="97">
                  <c:v>29865</c:v>
                </c:pt>
                <c:pt idx="98">
                  <c:v>29902</c:v>
                </c:pt>
                <c:pt idx="99">
                  <c:v>29904</c:v>
                </c:pt>
                <c:pt idx="100">
                  <c:v>29906</c:v>
                </c:pt>
                <c:pt idx="101">
                  <c:v>29935</c:v>
                </c:pt>
                <c:pt idx="102">
                  <c:v>29937</c:v>
                </c:pt>
                <c:pt idx="103">
                  <c:v>29939</c:v>
                </c:pt>
                <c:pt idx="104">
                  <c:v>29941</c:v>
                </c:pt>
                <c:pt idx="105">
                  <c:v>30388.5</c:v>
                </c:pt>
                <c:pt idx="106">
                  <c:v>30388.5</c:v>
                </c:pt>
                <c:pt idx="107">
                  <c:v>30390.5</c:v>
                </c:pt>
                <c:pt idx="108">
                  <c:v>30402</c:v>
                </c:pt>
                <c:pt idx="109">
                  <c:v>30404</c:v>
                </c:pt>
                <c:pt idx="110">
                  <c:v>30404</c:v>
                </c:pt>
                <c:pt idx="111">
                  <c:v>30404</c:v>
                </c:pt>
                <c:pt idx="112">
                  <c:v>30408</c:v>
                </c:pt>
                <c:pt idx="113">
                  <c:v>30408</c:v>
                </c:pt>
                <c:pt idx="114">
                  <c:v>30408</c:v>
                </c:pt>
                <c:pt idx="115">
                  <c:v>30513</c:v>
                </c:pt>
                <c:pt idx="116">
                  <c:v>30515</c:v>
                </c:pt>
                <c:pt idx="117">
                  <c:v>30517</c:v>
                </c:pt>
                <c:pt idx="118">
                  <c:v>30544</c:v>
                </c:pt>
                <c:pt idx="119">
                  <c:v>30546</c:v>
                </c:pt>
                <c:pt idx="120">
                  <c:v>30583</c:v>
                </c:pt>
                <c:pt idx="121">
                  <c:v>30590.5</c:v>
                </c:pt>
                <c:pt idx="122">
                  <c:v>31137</c:v>
                </c:pt>
                <c:pt idx="123">
                  <c:v>31141</c:v>
                </c:pt>
                <c:pt idx="124">
                  <c:v>31215</c:v>
                </c:pt>
                <c:pt idx="125">
                  <c:v>31267.5</c:v>
                </c:pt>
                <c:pt idx="126">
                  <c:v>31277</c:v>
                </c:pt>
                <c:pt idx="127">
                  <c:v>31283</c:v>
                </c:pt>
                <c:pt idx="128">
                  <c:v>31314</c:v>
                </c:pt>
                <c:pt idx="129">
                  <c:v>31316</c:v>
                </c:pt>
                <c:pt idx="130">
                  <c:v>31318</c:v>
                </c:pt>
                <c:pt idx="131">
                  <c:v>31318</c:v>
                </c:pt>
                <c:pt idx="132">
                  <c:v>31329.5</c:v>
                </c:pt>
                <c:pt idx="133">
                  <c:v>31331.5</c:v>
                </c:pt>
                <c:pt idx="134">
                  <c:v>31345</c:v>
                </c:pt>
                <c:pt idx="135">
                  <c:v>31366.5</c:v>
                </c:pt>
                <c:pt idx="136">
                  <c:v>31376</c:v>
                </c:pt>
                <c:pt idx="137">
                  <c:v>31378</c:v>
                </c:pt>
                <c:pt idx="138">
                  <c:v>31382</c:v>
                </c:pt>
                <c:pt idx="139">
                  <c:v>32086</c:v>
                </c:pt>
                <c:pt idx="140">
                  <c:v>32611.5</c:v>
                </c:pt>
                <c:pt idx="141">
                  <c:v>33331</c:v>
                </c:pt>
                <c:pt idx="142">
                  <c:v>33465</c:v>
                </c:pt>
                <c:pt idx="143">
                  <c:v>34842</c:v>
                </c:pt>
                <c:pt idx="144">
                  <c:v>34892.5</c:v>
                </c:pt>
                <c:pt idx="145">
                  <c:v>34904</c:v>
                </c:pt>
                <c:pt idx="146">
                  <c:v>34906</c:v>
                </c:pt>
                <c:pt idx="147">
                  <c:v>36182</c:v>
                </c:pt>
                <c:pt idx="148">
                  <c:v>36248</c:v>
                </c:pt>
                <c:pt idx="149">
                  <c:v>36248</c:v>
                </c:pt>
                <c:pt idx="150">
                  <c:v>36260</c:v>
                </c:pt>
                <c:pt idx="151">
                  <c:v>36275.5</c:v>
                </c:pt>
                <c:pt idx="152">
                  <c:v>36954</c:v>
                </c:pt>
                <c:pt idx="153">
                  <c:v>37592</c:v>
                </c:pt>
                <c:pt idx="154">
                  <c:v>37594</c:v>
                </c:pt>
                <c:pt idx="155">
                  <c:v>37638.5</c:v>
                </c:pt>
                <c:pt idx="156">
                  <c:v>38294</c:v>
                </c:pt>
                <c:pt idx="157">
                  <c:v>38963</c:v>
                </c:pt>
                <c:pt idx="158">
                  <c:v>39041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DA-4843-9AA1-3315E2B2C3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91">
                    <c:v>4.0000000000000002E-4</c:v>
                  </c:pt>
                  <c:pt idx="92">
                    <c:v>6.3E-3</c:v>
                  </c:pt>
                  <c:pt idx="93">
                    <c:v>2.0999999999999999E-3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8">
                    <c:v>0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5.0000000000000001E-4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  <c:pt idx="133">
                    <c:v>2.9999999999999997E-4</c:v>
                  </c:pt>
                  <c:pt idx="134">
                    <c:v>1E-4</c:v>
                  </c:pt>
                  <c:pt idx="135">
                    <c:v>5.0000000000000001E-4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2.9999999999999997E-4</c:v>
                  </c:pt>
                  <c:pt idx="147">
                    <c:v>1E-3</c:v>
                  </c:pt>
                  <c:pt idx="148">
                    <c:v>5.0000000000000001E-4</c:v>
                  </c:pt>
                  <c:pt idx="149">
                    <c:v>4.8000000000000001E-4</c:v>
                  </c:pt>
                  <c:pt idx="150">
                    <c:v>4.7999999999999996E-3</c:v>
                  </c:pt>
                  <c:pt idx="151">
                    <c:v>4.5999999999999999E-3</c:v>
                  </c:pt>
                  <c:pt idx="152">
                    <c:v>2.5999999999999999E-3</c:v>
                  </c:pt>
                  <c:pt idx="153">
                    <c:v>3.3E-3</c:v>
                  </c:pt>
                  <c:pt idx="154">
                    <c:v>7.3000000000000001E-3</c:v>
                  </c:pt>
                  <c:pt idx="155">
                    <c:v>5.0000000000000001E-4</c:v>
                  </c:pt>
                  <c:pt idx="156">
                    <c:v>3.3999999999999998E-3</c:v>
                  </c:pt>
                  <c:pt idx="157">
                    <c:v>3.5000000000000001E-3</c:v>
                  </c:pt>
                  <c:pt idx="158">
                    <c:v>5.9999999999999995E-4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91">
                    <c:v>4.0000000000000002E-4</c:v>
                  </c:pt>
                  <c:pt idx="92">
                    <c:v>6.3E-3</c:v>
                  </c:pt>
                  <c:pt idx="93">
                    <c:v>2.0999999999999999E-3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8">
                    <c:v>0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5.0000000000000001E-4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  <c:pt idx="133">
                    <c:v>2.9999999999999997E-4</c:v>
                  </c:pt>
                  <c:pt idx="134">
                    <c:v>1E-4</c:v>
                  </c:pt>
                  <c:pt idx="135">
                    <c:v>5.0000000000000001E-4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2.9999999999999997E-4</c:v>
                  </c:pt>
                  <c:pt idx="147">
                    <c:v>1E-3</c:v>
                  </c:pt>
                  <c:pt idx="148">
                    <c:v>5.0000000000000001E-4</c:v>
                  </c:pt>
                  <c:pt idx="149">
                    <c:v>4.8000000000000001E-4</c:v>
                  </c:pt>
                  <c:pt idx="150">
                    <c:v>4.7999999999999996E-3</c:v>
                  </c:pt>
                  <c:pt idx="151">
                    <c:v>4.5999999999999999E-3</c:v>
                  </c:pt>
                  <c:pt idx="152">
                    <c:v>2.5999999999999999E-3</c:v>
                  </c:pt>
                  <c:pt idx="153">
                    <c:v>3.3E-3</c:v>
                  </c:pt>
                  <c:pt idx="154">
                    <c:v>7.3000000000000001E-3</c:v>
                  </c:pt>
                  <c:pt idx="155">
                    <c:v>5.0000000000000001E-4</c:v>
                  </c:pt>
                  <c:pt idx="156">
                    <c:v>3.3999999999999998E-3</c:v>
                  </c:pt>
                  <c:pt idx="157">
                    <c:v>3.5000000000000001E-3</c:v>
                  </c:pt>
                  <c:pt idx="1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-10662</c:v>
                </c:pt>
                <c:pt idx="1">
                  <c:v>-9696</c:v>
                </c:pt>
                <c:pt idx="2">
                  <c:v>-8659</c:v>
                </c:pt>
                <c:pt idx="3">
                  <c:v>-7687</c:v>
                </c:pt>
                <c:pt idx="4">
                  <c:v>-4332</c:v>
                </c:pt>
                <c:pt idx="5">
                  <c:v>-4330</c:v>
                </c:pt>
                <c:pt idx="6">
                  <c:v>-4266</c:v>
                </c:pt>
                <c:pt idx="7">
                  <c:v>-4264</c:v>
                </c:pt>
                <c:pt idx="8">
                  <c:v>-4260</c:v>
                </c:pt>
                <c:pt idx="9">
                  <c:v>-4227</c:v>
                </c:pt>
                <c:pt idx="10">
                  <c:v>-4225</c:v>
                </c:pt>
                <c:pt idx="11">
                  <c:v>-4099</c:v>
                </c:pt>
                <c:pt idx="12">
                  <c:v>-4060</c:v>
                </c:pt>
                <c:pt idx="13">
                  <c:v>-3521</c:v>
                </c:pt>
                <c:pt idx="14">
                  <c:v>-3488</c:v>
                </c:pt>
                <c:pt idx="15">
                  <c:v>-2953</c:v>
                </c:pt>
                <c:pt idx="16">
                  <c:v>-2889</c:v>
                </c:pt>
                <c:pt idx="17">
                  <c:v>-2850</c:v>
                </c:pt>
                <c:pt idx="18">
                  <c:v>-2846</c:v>
                </c:pt>
                <c:pt idx="19">
                  <c:v>-2778</c:v>
                </c:pt>
                <c:pt idx="20">
                  <c:v>0</c:v>
                </c:pt>
                <c:pt idx="21">
                  <c:v>0</c:v>
                </c:pt>
                <c:pt idx="22">
                  <c:v>21</c:v>
                </c:pt>
                <c:pt idx="23">
                  <c:v>23</c:v>
                </c:pt>
                <c:pt idx="24">
                  <c:v>27</c:v>
                </c:pt>
                <c:pt idx="25">
                  <c:v>93</c:v>
                </c:pt>
                <c:pt idx="26">
                  <c:v>95</c:v>
                </c:pt>
                <c:pt idx="27">
                  <c:v>126</c:v>
                </c:pt>
                <c:pt idx="28">
                  <c:v>159</c:v>
                </c:pt>
                <c:pt idx="29">
                  <c:v>636</c:v>
                </c:pt>
                <c:pt idx="30">
                  <c:v>668</c:v>
                </c:pt>
                <c:pt idx="31">
                  <c:v>764</c:v>
                </c:pt>
                <c:pt idx="32">
                  <c:v>797</c:v>
                </c:pt>
                <c:pt idx="33">
                  <c:v>2856</c:v>
                </c:pt>
                <c:pt idx="34">
                  <c:v>2860</c:v>
                </c:pt>
                <c:pt idx="35">
                  <c:v>2889</c:v>
                </c:pt>
                <c:pt idx="36">
                  <c:v>2891</c:v>
                </c:pt>
                <c:pt idx="37">
                  <c:v>4274</c:v>
                </c:pt>
                <c:pt idx="38">
                  <c:v>4966</c:v>
                </c:pt>
                <c:pt idx="39">
                  <c:v>4968</c:v>
                </c:pt>
                <c:pt idx="40">
                  <c:v>4970</c:v>
                </c:pt>
                <c:pt idx="41">
                  <c:v>4972</c:v>
                </c:pt>
                <c:pt idx="42">
                  <c:v>5104</c:v>
                </c:pt>
                <c:pt idx="43">
                  <c:v>5106</c:v>
                </c:pt>
                <c:pt idx="44">
                  <c:v>5137</c:v>
                </c:pt>
                <c:pt idx="45">
                  <c:v>5668</c:v>
                </c:pt>
                <c:pt idx="46">
                  <c:v>5672</c:v>
                </c:pt>
                <c:pt idx="47">
                  <c:v>5676</c:v>
                </c:pt>
                <c:pt idx="48">
                  <c:v>5734</c:v>
                </c:pt>
                <c:pt idx="49">
                  <c:v>5769</c:v>
                </c:pt>
                <c:pt idx="50">
                  <c:v>5773</c:v>
                </c:pt>
                <c:pt idx="51">
                  <c:v>5775</c:v>
                </c:pt>
                <c:pt idx="52">
                  <c:v>7952</c:v>
                </c:pt>
                <c:pt idx="53">
                  <c:v>9103</c:v>
                </c:pt>
                <c:pt idx="54">
                  <c:v>9107</c:v>
                </c:pt>
                <c:pt idx="55">
                  <c:v>9288</c:v>
                </c:pt>
                <c:pt idx="56">
                  <c:v>9311</c:v>
                </c:pt>
                <c:pt idx="57">
                  <c:v>9342</c:v>
                </c:pt>
                <c:pt idx="58">
                  <c:v>14233</c:v>
                </c:pt>
                <c:pt idx="59">
                  <c:v>15001</c:v>
                </c:pt>
                <c:pt idx="60">
                  <c:v>15639</c:v>
                </c:pt>
                <c:pt idx="61">
                  <c:v>15641</c:v>
                </c:pt>
                <c:pt idx="62">
                  <c:v>15773</c:v>
                </c:pt>
                <c:pt idx="63">
                  <c:v>16321</c:v>
                </c:pt>
                <c:pt idx="64">
                  <c:v>16351</c:v>
                </c:pt>
                <c:pt idx="65">
                  <c:v>17055</c:v>
                </c:pt>
                <c:pt idx="66">
                  <c:v>17795</c:v>
                </c:pt>
                <c:pt idx="67">
                  <c:v>19196</c:v>
                </c:pt>
                <c:pt idx="68">
                  <c:v>19197</c:v>
                </c:pt>
                <c:pt idx="69">
                  <c:v>19197</c:v>
                </c:pt>
                <c:pt idx="70">
                  <c:v>19197</c:v>
                </c:pt>
                <c:pt idx="71">
                  <c:v>19198</c:v>
                </c:pt>
                <c:pt idx="72">
                  <c:v>22777</c:v>
                </c:pt>
                <c:pt idx="73">
                  <c:v>22777</c:v>
                </c:pt>
                <c:pt idx="74">
                  <c:v>22779</c:v>
                </c:pt>
                <c:pt idx="75">
                  <c:v>22779</c:v>
                </c:pt>
                <c:pt idx="76">
                  <c:v>22843</c:v>
                </c:pt>
                <c:pt idx="77">
                  <c:v>22852</c:v>
                </c:pt>
                <c:pt idx="78">
                  <c:v>22860</c:v>
                </c:pt>
                <c:pt idx="79">
                  <c:v>22876</c:v>
                </c:pt>
                <c:pt idx="80">
                  <c:v>23347</c:v>
                </c:pt>
                <c:pt idx="81">
                  <c:v>23378</c:v>
                </c:pt>
                <c:pt idx="82">
                  <c:v>23380</c:v>
                </c:pt>
                <c:pt idx="83">
                  <c:v>23415</c:v>
                </c:pt>
                <c:pt idx="84">
                  <c:v>23417</c:v>
                </c:pt>
                <c:pt idx="85">
                  <c:v>23419</c:v>
                </c:pt>
                <c:pt idx="86">
                  <c:v>23421</c:v>
                </c:pt>
                <c:pt idx="87">
                  <c:v>23448</c:v>
                </c:pt>
                <c:pt idx="88">
                  <c:v>23450</c:v>
                </c:pt>
                <c:pt idx="89">
                  <c:v>23514</c:v>
                </c:pt>
                <c:pt idx="90">
                  <c:v>23516</c:v>
                </c:pt>
                <c:pt idx="91">
                  <c:v>25437</c:v>
                </c:pt>
                <c:pt idx="92">
                  <c:v>27016</c:v>
                </c:pt>
                <c:pt idx="93">
                  <c:v>28459</c:v>
                </c:pt>
                <c:pt idx="94">
                  <c:v>29031</c:v>
                </c:pt>
                <c:pt idx="95">
                  <c:v>29809</c:v>
                </c:pt>
                <c:pt idx="96">
                  <c:v>29840</c:v>
                </c:pt>
                <c:pt idx="97">
                  <c:v>29865</c:v>
                </c:pt>
                <c:pt idx="98">
                  <c:v>29902</c:v>
                </c:pt>
                <c:pt idx="99">
                  <c:v>29904</c:v>
                </c:pt>
                <c:pt idx="100">
                  <c:v>29906</c:v>
                </c:pt>
                <c:pt idx="101">
                  <c:v>29935</c:v>
                </c:pt>
                <c:pt idx="102">
                  <c:v>29937</c:v>
                </c:pt>
                <c:pt idx="103">
                  <c:v>29939</c:v>
                </c:pt>
                <c:pt idx="104">
                  <c:v>29941</c:v>
                </c:pt>
                <c:pt idx="105">
                  <c:v>30388.5</c:v>
                </c:pt>
                <c:pt idx="106">
                  <c:v>30388.5</c:v>
                </c:pt>
                <c:pt idx="107">
                  <c:v>30390.5</c:v>
                </c:pt>
                <c:pt idx="108">
                  <c:v>30402</c:v>
                </c:pt>
                <c:pt idx="109">
                  <c:v>30404</c:v>
                </c:pt>
                <c:pt idx="110">
                  <c:v>30404</c:v>
                </c:pt>
                <c:pt idx="111">
                  <c:v>30404</c:v>
                </c:pt>
                <c:pt idx="112">
                  <c:v>30408</c:v>
                </c:pt>
                <c:pt idx="113">
                  <c:v>30408</c:v>
                </c:pt>
                <c:pt idx="114">
                  <c:v>30408</c:v>
                </c:pt>
                <c:pt idx="115">
                  <c:v>30513</c:v>
                </c:pt>
                <c:pt idx="116">
                  <c:v>30515</c:v>
                </c:pt>
                <c:pt idx="117">
                  <c:v>30517</c:v>
                </c:pt>
                <c:pt idx="118">
                  <c:v>30544</c:v>
                </c:pt>
                <c:pt idx="119">
                  <c:v>30546</c:v>
                </c:pt>
                <c:pt idx="120">
                  <c:v>30583</c:v>
                </c:pt>
                <c:pt idx="121">
                  <c:v>30590.5</c:v>
                </c:pt>
                <c:pt idx="122">
                  <c:v>31137</c:v>
                </c:pt>
                <c:pt idx="123">
                  <c:v>31141</c:v>
                </c:pt>
                <c:pt idx="124">
                  <c:v>31215</c:v>
                </c:pt>
                <c:pt idx="125">
                  <c:v>31267.5</c:v>
                </c:pt>
                <c:pt idx="126">
                  <c:v>31277</c:v>
                </c:pt>
                <c:pt idx="127">
                  <c:v>31283</c:v>
                </c:pt>
                <c:pt idx="128">
                  <c:v>31314</c:v>
                </c:pt>
                <c:pt idx="129">
                  <c:v>31316</c:v>
                </c:pt>
                <c:pt idx="130">
                  <c:v>31318</c:v>
                </c:pt>
                <c:pt idx="131">
                  <c:v>31318</c:v>
                </c:pt>
                <c:pt idx="132">
                  <c:v>31329.5</c:v>
                </c:pt>
                <c:pt idx="133">
                  <c:v>31331.5</c:v>
                </c:pt>
                <c:pt idx="134">
                  <c:v>31345</c:v>
                </c:pt>
                <c:pt idx="135">
                  <c:v>31366.5</c:v>
                </c:pt>
                <c:pt idx="136">
                  <c:v>31376</c:v>
                </c:pt>
                <c:pt idx="137">
                  <c:v>31378</c:v>
                </c:pt>
                <c:pt idx="138">
                  <c:v>31382</c:v>
                </c:pt>
                <c:pt idx="139">
                  <c:v>32086</c:v>
                </c:pt>
                <c:pt idx="140">
                  <c:v>32611.5</c:v>
                </c:pt>
                <c:pt idx="141">
                  <c:v>33331</c:v>
                </c:pt>
                <c:pt idx="142">
                  <c:v>33465</c:v>
                </c:pt>
                <c:pt idx="143">
                  <c:v>34842</c:v>
                </c:pt>
                <c:pt idx="144">
                  <c:v>34892.5</c:v>
                </c:pt>
                <c:pt idx="145">
                  <c:v>34904</c:v>
                </c:pt>
                <c:pt idx="146">
                  <c:v>34906</c:v>
                </c:pt>
                <c:pt idx="147">
                  <c:v>36182</c:v>
                </c:pt>
                <c:pt idx="148">
                  <c:v>36248</c:v>
                </c:pt>
                <c:pt idx="149">
                  <c:v>36248</c:v>
                </c:pt>
                <c:pt idx="150">
                  <c:v>36260</c:v>
                </c:pt>
                <c:pt idx="151">
                  <c:v>36275.5</c:v>
                </c:pt>
                <c:pt idx="152">
                  <c:v>36954</c:v>
                </c:pt>
                <c:pt idx="153">
                  <c:v>37592</c:v>
                </c:pt>
                <c:pt idx="154">
                  <c:v>37594</c:v>
                </c:pt>
                <c:pt idx="155">
                  <c:v>37638.5</c:v>
                </c:pt>
                <c:pt idx="156">
                  <c:v>38294</c:v>
                </c:pt>
                <c:pt idx="157">
                  <c:v>38963</c:v>
                </c:pt>
                <c:pt idx="158">
                  <c:v>39041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DA-4843-9AA1-3315E2B2C3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-10662</c:v>
                </c:pt>
                <c:pt idx="1">
                  <c:v>-9696</c:v>
                </c:pt>
                <c:pt idx="2">
                  <c:v>-8659</c:v>
                </c:pt>
                <c:pt idx="3">
                  <c:v>-7687</c:v>
                </c:pt>
                <c:pt idx="4">
                  <c:v>-4332</c:v>
                </c:pt>
                <c:pt idx="5">
                  <c:v>-4330</c:v>
                </c:pt>
                <c:pt idx="6">
                  <c:v>-4266</c:v>
                </c:pt>
                <c:pt idx="7">
                  <c:v>-4264</c:v>
                </c:pt>
                <c:pt idx="8">
                  <c:v>-4260</c:v>
                </c:pt>
                <c:pt idx="9">
                  <c:v>-4227</c:v>
                </c:pt>
                <c:pt idx="10">
                  <c:v>-4225</c:v>
                </c:pt>
                <c:pt idx="11">
                  <c:v>-4099</c:v>
                </c:pt>
                <c:pt idx="12">
                  <c:v>-4060</c:v>
                </c:pt>
                <c:pt idx="13">
                  <c:v>-3521</c:v>
                </c:pt>
                <c:pt idx="14">
                  <c:v>-3488</c:v>
                </c:pt>
                <c:pt idx="15">
                  <c:v>-2953</c:v>
                </c:pt>
                <c:pt idx="16">
                  <c:v>-2889</c:v>
                </c:pt>
                <c:pt idx="17">
                  <c:v>-2850</c:v>
                </c:pt>
                <c:pt idx="18">
                  <c:v>-2846</c:v>
                </c:pt>
                <c:pt idx="19">
                  <c:v>-2778</c:v>
                </c:pt>
                <c:pt idx="20">
                  <c:v>0</c:v>
                </c:pt>
                <c:pt idx="21">
                  <c:v>0</c:v>
                </c:pt>
                <c:pt idx="22">
                  <c:v>21</c:v>
                </c:pt>
                <c:pt idx="23">
                  <c:v>23</c:v>
                </c:pt>
                <c:pt idx="24">
                  <c:v>27</c:v>
                </c:pt>
                <c:pt idx="25">
                  <c:v>93</c:v>
                </c:pt>
                <c:pt idx="26">
                  <c:v>95</c:v>
                </c:pt>
                <c:pt idx="27">
                  <c:v>126</c:v>
                </c:pt>
                <c:pt idx="28">
                  <c:v>159</c:v>
                </c:pt>
                <c:pt idx="29">
                  <c:v>636</c:v>
                </c:pt>
                <c:pt idx="30">
                  <c:v>668</c:v>
                </c:pt>
                <c:pt idx="31">
                  <c:v>764</c:v>
                </c:pt>
                <c:pt idx="32">
                  <c:v>797</c:v>
                </c:pt>
                <c:pt idx="33">
                  <c:v>2856</c:v>
                </c:pt>
                <c:pt idx="34">
                  <c:v>2860</c:v>
                </c:pt>
                <c:pt idx="35">
                  <c:v>2889</c:v>
                </c:pt>
                <c:pt idx="36">
                  <c:v>2891</c:v>
                </c:pt>
                <c:pt idx="37">
                  <c:v>4274</c:v>
                </c:pt>
                <c:pt idx="38">
                  <c:v>4966</c:v>
                </c:pt>
                <c:pt idx="39">
                  <c:v>4968</c:v>
                </c:pt>
                <c:pt idx="40">
                  <c:v>4970</c:v>
                </c:pt>
                <c:pt idx="41">
                  <c:v>4972</c:v>
                </c:pt>
                <c:pt idx="42">
                  <c:v>5104</c:v>
                </c:pt>
                <c:pt idx="43">
                  <c:v>5106</c:v>
                </c:pt>
                <c:pt idx="44">
                  <c:v>5137</c:v>
                </c:pt>
                <c:pt idx="45">
                  <c:v>5668</c:v>
                </c:pt>
                <c:pt idx="46">
                  <c:v>5672</c:v>
                </c:pt>
                <c:pt idx="47">
                  <c:v>5676</c:v>
                </c:pt>
                <c:pt idx="48">
                  <c:v>5734</c:v>
                </c:pt>
                <c:pt idx="49">
                  <c:v>5769</c:v>
                </c:pt>
                <c:pt idx="50">
                  <c:v>5773</c:v>
                </c:pt>
                <c:pt idx="51">
                  <c:v>5775</c:v>
                </c:pt>
                <c:pt idx="52">
                  <c:v>7952</c:v>
                </c:pt>
                <c:pt idx="53">
                  <c:v>9103</c:v>
                </c:pt>
                <c:pt idx="54">
                  <c:v>9107</c:v>
                </c:pt>
                <c:pt idx="55">
                  <c:v>9288</c:v>
                </c:pt>
                <c:pt idx="56">
                  <c:v>9311</c:v>
                </c:pt>
                <c:pt idx="57">
                  <c:v>9342</c:v>
                </c:pt>
                <c:pt idx="58">
                  <c:v>14233</c:v>
                </c:pt>
                <c:pt idx="59">
                  <c:v>15001</c:v>
                </c:pt>
                <c:pt idx="60">
                  <c:v>15639</c:v>
                </c:pt>
                <c:pt idx="61">
                  <c:v>15641</c:v>
                </c:pt>
                <c:pt idx="62">
                  <c:v>15773</c:v>
                </c:pt>
                <c:pt idx="63">
                  <c:v>16321</c:v>
                </c:pt>
                <c:pt idx="64">
                  <c:v>16351</c:v>
                </c:pt>
                <c:pt idx="65">
                  <c:v>17055</c:v>
                </c:pt>
                <c:pt idx="66">
                  <c:v>17795</c:v>
                </c:pt>
                <c:pt idx="67">
                  <c:v>19196</c:v>
                </c:pt>
                <c:pt idx="68">
                  <c:v>19197</c:v>
                </c:pt>
                <c:pt idx="69">
                  <c:v>19197</c:v>
                </c:pt>
                <c:pt idx="70">
                  <c:v>19197</c:v>
                </c:pt>
                <c:pt idx="71">
                  <c:v>19198</c:v>
                </c:pt>
                <c:pt idx="72">
                  <c:v>22777</c:v>
                </c:pt>
                <c:pt idx="73">
                  <c:v>22777</c:v>
                </c:pt>
                <c:pt idx="74">
                  <c:v>22779</c:v>
                </c:pt>
                <c:pt idx="75">
                  <c:v>22779</c:v>
                </c:pt>
                <c:pt idx="76">
                  <c:v>22843</c:v>
                </c:pt>
                <c:pt idx="77">
                  <c:v>22852</c:v>
                </c:pt>
                <c:pt idx="78">
                  <c:v>22860</c:v>
                </c:pt>
                <c:pt idx="79">
                  <c:v>22876</c:v>
                </c:pt>
                <c:pt idx="80">
                  <c:v>23347</c:v>
                </c:pt>
                <c:pt idx="81">
                  <c:v>23378</c:v>
                </c:pt>
                <c:pt idx="82">
                  <c:v>23380</c:v>
                </c:pt>
                <c:pt idx="83">
                  <c:v>23415</c:v>
                </c:pt>
                <c:pt idx="84">
                  <c:v>23417</c:v>
                </c:pt>
                <c:pt idx="85">
                  <c:v>23419</c:v>
                </c:pt>
                <c:pt idx="86">
                  <c:v>23421</c:v>
                </c:pt>
                <c:pt idx="87">
                  <c:v>23448</c:v>
                </c:pt>
                <c:pt idx="88">
                  <c:v>23450</c:v>
                </c:pt>
                <c:pt idx="89">
                  <c:v>23514</c:v>
                </c:pt>
                <c:pt idx="90">
                  <c:v>23516</c:v>
                </c:pt>
                <c:pt idx="91">
                  <c:v>25437</c:v>
                </c:pt>
                <c:pt idx="92">
                  <c:v>27016</c:v>
                </c:pt>
                <c:pt idx="93">
                  <c:v>28459</c:v>
                </c:pt>
                <c:pt idx="94">
                  <c:v>29031</c:v>
                </c:pt>
                <c:pt idx="95">
                  <c:v>29809</c:v>
                </c:pt>
                <c:pt idx="96">
                  <c:v>29840</c:v>
                </c:pt>
                <c:pt idx="97">
                  <c:v>29865</c:v>
                </c:pt>
                <c:pt idx="98">
                  <c:v>29902</c:v>
                </c:pt>
                <c:pt idx="99">
                  <c:v>29904</c:v>
                </c:pt>
                <c:pt idx="100">
                  <c:v>29906</c:v>
                </c:pt>
                <c:pt idx="101">
                  <c:v>29935</c:v>
                </c:pt>
                <c:pt idx="102">
                  <c:v>29937</c:v>
                </c:pt>
                <c:pt idx="103">
                  <c:v>29939</c:v>
                </c:pt>
                <c:pt idx="104">
                  <c:v>29941</c:v>
                </c:pt>
                <c:pt idx="105">
                  <c:v>30388.5</c:v>
                </c:pt>
                <c:pt idx="106">
                  <c:v>30388.5</c:v>
                </c:pt>
                <c:pt idx="107">
                  <c:v>30390.5</c:v>
                </c:pt>
                <c:pt idx="108">
                  <c:v>30402</c:v>
                </c:pt>
                <c:pt idx="109">
                  <c:v>30404</c:v>
                </c:pt>
                <c:pt idx="110">
                  <c:v>30404</c:v>
                </c:pt>
                <c:pt idx="111">
                  <c:v>30404</c:v>
                </c:pt>
                <c:pt idx="112">
                  <c:v>30408</c:v>
                </c:pt>
                <c:pt idx="113">
                  <c:v>30408</c:v>
                </c:pt>
                <c:pt idx="114">
                  <c:v>30408</c:v>
                </c:pt>
                <c:pt idx="115">
                  <c:v>30513</c:v>
                </c:pt>
                <c:pt idx="116">
                  <c:v>30515</c:v>
                </c:pt>
                <c:pt idx="117">
                  <c:v>30517</c:v>
                </c:pt>
                <c:pt idx="118">
                  <c:v>30544</c:v>
                </c:pt>
                <c:pt idx="119">
                  <c:v>30546</c:v>
                </c:pt>
                <c:pt idx="120">
                  <c:v>30583</c:v>
                </c:pt>
                <c:pt idx="121">
                  <c:v>30590.5</c:v>
                </c:pt>
                <c:pt idx="122">
                  <c:v>31137</c:v>
                </c:pt>
                <c:pt idx="123">
                  <c:v>31141</c:v>
                </c:pt>
                <c:pt idx="124">
                  <c:v>31215</c:v>
                </c:pt>
                <c:pt idx="125">
                  <c:v>31267.5</c:v>
                </c:pt>
                <c:pt idx="126">
                  <c:v>31277</c:v>
                </c:pt>
                <c:pt idx="127">
                  <c:v>31283</c:v>
                </c:pt>
                <c:pt idx="128">
                  <c:v>31314</c:v>
                </c:pt>
                <c:pt idx="129">
                  <c:v>31316</c:v>
                </c:pt>
                <c:pt idx="130">
                  <c:v>31318</c:v>
                </c:pt>
                <c:pt idx="131">
                  <c:v>31318</c:v>
                </c:pt>
                <c:pt idx="132">
                  <c:v>31329.5</c:v>
                </c:pt>
                <c:pt idx="133">
                  <c:v>31331.5</c:v>
                </c:pt>
                <c:pt idx="134">
                  <c:v>31345</c:v>
                </c:pt>
                <c:pt idx="135">
                  <c:v>31366.5</c:v>
                </c:pt>
                <c:pt idx="136">
                  <c:v>31376</c:v>
                </c:pt>
                <c:pt idx="137">
                  <c:v>31378</c:v>
                </c:pt>
                <c:pt idx="138">
                  <c:v>31382</c:v>
                </c:pt>
                <c:pt idx="139">
                  <c:v>32086</c:v>
                </c:pt>
                <c:pt idx="140">
                  <c:v>32611.5</c:v>
                </c:pt>
                <c:pt idx="141">
                  <c:v>33331</c:v>
                </c:pt>
                <c:pt idx="142">
                  <c:v>33465</c:v>
                </c:pt>
                <c:pt idx="143">
                  <c:v>34842</c:v>
                </c:pt>
                <c:pt idx="144">
                  <c:v>34892.5</c:v>
                </c:pt>
                <c:pt idx="145">
                  <c:v>34904</c:v>
                </c:pt>
                <c:pt idx="146">
                  <c:v>34906</c:v>
                </c:pt>
                <c:pt idx="147">
                  <c:v>36182</c:v>
                </c:pt>
                <c:pt idx="148">
                  <c:v>36248</c:v>
                </c:pt>
                <c:pt idx="149">
                  <c:v>36248</c:v>
                </c:pt>
                <c:pt idx="150">
                  <c:v>36260</c:v>
                </c:pt>
                <c:pt idx="151">
                  <c:v>36275.5</c:v>
                </c:pt>
                <c:pt idx="152">
                  <c:v>36954</c:v>
                </c:pt>
                <c:pt idx="153">
                  <c:v>37592</c:v>
                </c:pt>
                <c:pt idx="154">
                  <c:v>37594</c:v>
                </c:pt>
                <c:pt idx="155">
                  <c:v>37638.5</c:v>
                </c:pt>
                <c:pt idx="156">
                  <c:v>38294</c:v>
                </c:pt>
                <c:pt idx="157">
                  <c:v>38963</c:v>
                </c:pt>
                <c:pt idx="158">
                  <c:v>39041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101">
                  <c:v>-2.9070805233801039E-2</c:v>
                </c:pt>
                <c:pt idx="102">
                  <c:v>-2.9086338734020362E-2</c:v>
                </c:pt>
                <c:pt idx="103">
                  <c:v>-2.9101872234239712E-2</c:v>
                </c:pt>
                <c:pt idx="104">
                  <c:v>-2.9117405734459034E-2</c:v>
                </c:pt>
                <c:pt idx="105">
                  <c:v>-3.2593026408532705E-2</c:v>
                </c:pt>
                <c:pt idx="106">
                  <c:v>-3.2593026408532705E-2</c:v>
                </c:pt>
                <c:pt idx="107">
                  <c:v>-3.2608559908752027E-2</c:v>
                </c:pt>
                <c:pt idx="108">
                  <c:v>-3.2697877535013131E-2</c:v>
                </c:pt>
                <c:pt idx="109">
                  <c:v>-3.2713411035232454E-2</c:v>
                </c:pt>
                <c:pt idx="110">
                  <c:v>-3.2713411035232454E-2</c:v>
                </c:pt>
                <c:pt idx="111">
                  <c:v>-3.2713411035232454E-2</c:v>
                </c:pt>
                <c:pt idx="112">
                  <c:v>-3.2744478035671126E-2</c:v>
                </c:pt>
                <c:pt idx="113">
                  <c:v>-3.2744478035671126E-2</c:v>
                </c:pt>
                <c:pt idx="114">
                  <c:v>-3.2744478035671126E-2</c:v>
                </c:pt>
                <c:pt idx="115">
                  <c:v>-3.3559986797185609E-2</c:v>
                </c:pt>
                <c:pt idx="116">
                  <c:v>-3.3575520297404932E-2</c:v>
                </c:pt>
                <c:pt idx="117">
                  <c:v>-3.3591053797624254E-2</c:v>
                </c:pt>
                <c:pt idx="118">
                  <c:v>-3.3800756050585135E-2</c:v>
                </c:pt>
                <c:pt idx="119">
                  <c:v>-3.3816289550804457E-2</c:v>
                </c:pt>
                <c:pt idx="120">
                  <c:v>-3.410365930486195E-2</c:v>
                </c:pt>
                <c:pt idx="121">
                  <c:v>-3.4161909930684409E-2</c:v>
                </c:pt>
                <c:pt idx="122">
                  <c:v>-3.8406438865614623E-2</c:v>
                </c:pt>
                <c:pt idx="123">
                  <c:v>-3.8437505866053268E-2</c:v>
                </c:pt>
                <c:pt idx="124">
                  <c:v>-3.9012245374168253E-2</c:v>
                </c:pt>
                <c:pt idx="125">
                  <c:v>-3.9419999754925494E-2</c:v>
                </c:pt>
                <c:pt idx="126">
                  <c:v>-3.9493783880967276E-2</c:v>
                </c:pt>
                <c:pt idx="127">
                  <c:v>-3.9540384381625243E-2</c:v>
                </c:pt>
                <c:pt idx="128">
                  <c:v>-3.9781153635024769E-2</c:v>
                </c:pt>
                <c:pt idx="129">
                  <c:v>-3.9796687135244091E-2</c:v>
                </c:pt>
                <c:pt idx="130">
                  <c:v>-3.9812220635463413E-2</c:v>
                </c:pt>
                <c:pt idx="131">
                  <c:v>-3.9812220635463413E-2</c:v>
                </c:pt>
                <c:pt idx="132">
                  <c:v>-3.9901538261724517E-2</c:v>
                </c:pt>
                <c:pt idx="133">
                  <c:v>-3.991707176194384E-2</c:v>
                </c:pt>
                <c:pt idx="134">
                  <c:v>-4.0021922888424294E-2</c:v>
                </c:pt>
                <c:pt idx="135">
                  <c:v>-4.018890801578201E-2</c:v>
                </c:pt>
                <c:pt idx="136">
                  <c:v>-4.0262692141823792E-2</c:v>
                </c:pt>
                <c:pt idx="137">
                  <c:v>-4.0278225642043114E-2</c:v>
                </c:pt>
                <c:pt idx="138">
                  <c:v>-4.0309292642481759E-2</c:v>
                </c:pt>
                <c:pt idx="139">
                  <c:v>-4.5777084719683725E-2</c:v>
                </c:pt>
                <c:pt idx="140">
                  <c:v>-4.9858511902311053E-2</c:v>
                </c:pt>
                <c:pt idx="141">
                  <c:v>-5.5446688606212768E-2</c:v>
                </c:pt>
                <c:pt idx="142">
                  <c:v>-5.6487433120907427E-2</c:v>
                </c:pt>
                <c:pt idx="143">
                  <c:v>-6.7182248021911806E-2</c:v>
                </c:pt>
                <c:pt idx="144">
                  <c:v>-6.7574468902449725E-2</c:v>
                </c:pt>
                <c:pt idx="145">
                  <c:v>-6.7663786528710856E-2</c:v>
                </c:pt>
                <c:pt idx="146">
                  <c:v>-6.7679320028930179E-2</c:v>
                </c:pt>
                <c:pt idx="147">
                  <c:v>-7.758969316885872E-2</c:v>
                </c:pt>
                <c:pt idx="148">
                  <c:v>-7.8102298676096416E-2</c:v>
                </c:pt>
                <c:pt idx="149">
                  <c:v>-7.8102298676096416E-2</c:v>
                </c:pt>
                <c:pt idx="150">
                  <c:v>-7.819549967741235E-2</c:v>
                </c:pt>
                <c:pt idx="151">
                  <c:v>-7.8315884304112127E-2</c:v>
                </c:pt>
                <c:pt idx="152">
                  <c:v>-8.3585624253517676E-2</c:v>
                </c:pt>
                <c:pt idx="153">
                  <c:v>-8.8540810823481975E-2</c:v>
                </c:pt>
                <c:pt idx="154">
                  <c:v>-8.8556344323701297E-2</c:v>
                </c:pt>
                <c:pt idx="155">
                  <c:v>-8.8901964703581249E-2</c:v>
                </c:pt>
                <c:pt idx="156">
                  <c:v>-9.3993069400464591E-2</c:v>
                </c:pt>
                <c:pt idx="157">
                  <c:v>-9.9189025223828386E-2</c:v>
                </c:pt>
                <c:pt idx="158">
                  <c:v>-9.9794831732382017E-2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DA-4843-9AA1-3315E2B2C319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Active!$V$2:$V$16</c:f>
              <c:numCache>
                <c:formatCode>General</c:formatCode>
                <c:ptCount val="15"/>
                <c:pt idx="0">
                  <c:v>-20000</c:v>
                </c:pt>
                <c:pt idx="1">
                  <c:v>-15000</c:v>
                </c:pt>
                <c:pt idx="2">
                  <c:v>-10000</c:v>
                </c:pt>
                <c:pt idx="3">
                  <c:v>-5000</c:v>
                </c:pt>
                <c:pt idx="4">
                  <c:v>0</c:v>
                </c:pt>
                <c:pt idx="5">
                  <c:v>5000</c:v>
                </c:pt>
                <c:pt idx="6">
                  <c:v>10000</c:v>
                </c:pt>
                <c:pt idx="7">
                  <c:v>15000</c:v>
                </c:pt>
                <c:pt idx="8">
                  <c:v>20000</c:v>
                </c:pt>
                <c:pt idx="9">
                  <c:v>25000</c:v>
                </c:pt>
                <c:pt idx="10">
                  <c:v>30000</c:v>
                </c:pt>
                <c:pt idx="11">
                  <c:v>35000</c:v>
                </c:pt>
                <c:pt idx="12">
                  <c:v>40000</c:v>
                </c:pt>
                <c:pt idx="13">
                  <c:v>45000</c:v>
                </c:pt>
                <c:pt idx="14">
                  <c:v>50000</c:v>
                </c:pt>
              </c:numCache>
            </c:numRef>
          </c:xVal>
          <c:yVal>
            <c:numRef>
              <c:f>Active!$W$2:$W$16</c:f>
              <c:numCache>
                <c:formatCode>General</c:formatCode>
                <c:ptCount val="15"/>
                <c:pt idx="0">
                  <c:v>-0.10911661317411595</c:v>
                </c:pt>
                <c:pt idx="1">
                  <c:v>-7.3775985042235342E-2</c:v>
                </c:pt>
                <c:pt idx="2">
                  <c:v>-4.474744636985515E-2</c:v>
                </c:pt>
                <c:pt idx="3">
                  <c:v>-2.2030997156975363E-2</c:v>
                </c:pt>
                <c:pt idx="4">
                  <c:v>-5.6266374035959877E-3</c:v>
                </c:pt>
                <c:pt idx="5">
                  <c:v>4.4656328902829799E-3</c:v>
                </c:pt>
                <c:pt idx="6">
                  <c:v>8.2458137246615385E-3</c:v>
                </c:pt>
                <c:pt idx="7">
                  <c:v>5.7139050995396873E-3</c:v>
                </c:pt>
                <c:pt idx="8">
                  <c:v>-3.1300929850825721E-3</c:v>
                </c:pt>
                <c:pt idx="9">
                  <c:v>-1.8286180529205255E-2</c:v>
                </c:pt>
                <c:pt idx="10">
                  <c:v>-3.9754357532828327E-2</c:v>
                </c:pt>
                <c:pt idx="11">
                  <c:v>-6.7534623995951809E-2</c:v>
                </c:pt>
                <c:pt idx="12">
                  <c:v>-0.10162697991857571</c:v>
                </c:pt>
                <c:pt idx="13">
                  <c:v>-0.14203142530070001</c:v>
                </c:pt>
                <c:pt idx="14">
                  <c:v>-0.18874796014232476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DA-4843-9AA1-3315E2B2C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358208"/>
        <c:axId val="1"/>
      </c:scatterChart>
      <c:valAx>
        <c:axId val="687358208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358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78207590771671"/>
          <c:y val="0.92121498449057504"/>
          <c:w val="0.77221392560178748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Sge - O-C Diagr.</a:t>
            </a:r>
          </a:p>
        </c:rich>
      </c:tx>
      <c:layout>
        <c:manualLayout>
          <c:xMode val="edge"/>
          <c:yMode val="edge"/>
          <c:x val="0.38548387096774195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01531966242162"/>
          <c:w val="0.80645161290322576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-10662</c:v>
                </c:pt>
                <c:pt idx="1">
                  <c:v>-9696</c:v>
                </c:pt>
                <c:pt idx="2">
                  <c:v>-8659</c:v>
                </c:pt>
                <c:pt idx="3">
                  <c:v>-7687</c:v>
                </c:pt>
                <c:pt idx="4">
                  <c:v>-4332</c:v>
                </c:pt>
                <c:pt idx="5">
                  <c:v>-4330</c:v>
                </c:pt>
                <c:pt idx="6">
                  <c:v>-4266</c:v>
                </c:pt>
                <c:pt idx="7">
                  <c:v>-4264</c:v>
                </c:pt>
                <c:pt idx="8">
                  <c:v>-4260</c:v>
                </c:pt>
                <c:pt idx="9">
                  <c:v>-4227</c:v>
                </c:pt>
                <c:pt idx="10">
                  <c:v>-4225</c:v>
                </c:pt>
                <c:pt idx="11">
                  <c:v>-4099</c:v>
                </c:pt>
                <c:pt idx="12">
                  <c:v>-4060</c:v>
                </c:pt>
                <c:pt idx="13">
                  <c:v>-3521</c:v>
                </c:pt>
                <c:pt idx="14">
                  <c:v>-3488</c:v>
                </c:pt>
                <c:pt idx="15">
                  <c:v>-2953</c:v>
                </c:pt>
                <c:pt idx="16">
                  <c:v>-2889</c:v>
                </c:pt>
                <c:pt idx="17">
                  <c:v>-2850</c:v>
                </c:pt>
                <c:pt idx="18">
                  <c:v>-2846</c:v>
                </c:pt>
                <c:pt idx="19">
                  <c:v>-2778</c:v>
                </c:pt>
                <c:pt idx="20">
                  <c:v>0</c:v>
                </c:pt>
                <c:pt idx="21">
                  <c:v>0</c:v>
                </c:pt>
                <c:pt idx="22">
                  <c:v>21</c:v>
                </c:pt>
                <c:pt idx="23">
                  <c:v>23</c:v>
                </c:pt>
                <c:pt idx="24">
                  <c:v>27</c:v>
                </c:pt>
                <c:pt idx="25">
                  <c:v>93</c:v>
                </c:pt>
                <c:pt idx="26">
                  <c:v>95</c:v>
                </c:pt>
                <c:pt idx="27">
                  <c:v>126</c:v>
                </c:pt>
                <c:pt idx="28">
                  <c:v>159</c:v>
                </c:pt>
                <c:pt idx="29">
                  <c:v>636</c:v>
                </c:pt>
                <c:pt idx="30">
                  <c:v>668</c:v>
                </c:pt>
                <c:pt idx="31">
                  <c:v>764</c:v>
                </c:pt>
                <c:pt idx="32">
                  <c:v>797</c:v>
                </c:pt>
                <c:pt idx="33">
                  <c:v>2856</c:v>
                </c:pt>
                <c:pt idx="34">
                  <c:v>2860</c:v>
                </c:pt>
                <c:pt idx="35">
                  <c:v>2889</c:v>
                </c:pt>
                <c:pt idx="36">
                  <c:v>2891</c:v>
                </c:pt>
                <c:pt idx="37">
                  <c:v>4274</c:v>
                </c:pt>
                <c:pt idx="38">
                  <c:v>4966</c:v>
                </c:pt>
                <c:pt idx="39">
                  <c:v>4968</c:v>
                </c:pt>
                <c:pt idx="40">
                  <c:v>4970</c:v>
                </c:pt>
                <c:pt idx="41">
                  <c:v>4972</c:v>
                </c:pt>
                <c:pt idx="42">
                  <c:v>5104</c:v>
                </c:pt>
                <c:pt idx="43">
                  <c:v>5106</c:v>
                </c:pt>
                <c:pt idx="44">
                  <c:v>5137</c:v>
                </c:pt>
                <c:pt idx="45">
                  <c:v>5668</c:v>
                </c:pt>
                <c:pt idx="46">
                  <c:v>5672</c:v>
                </c:pt>
                <c:pt idx="47">
                  <c:v>5676</c:v>
                </c:pt>
                <c:pt idx="48">
                  <c:v>5734</c:v>
                </c:pt>
                <c:pt idx="49">
                  <c:v>5769</c:v>
                </c:pt>
                <c:pt idx="50">
                  <c:v>5773</c:v>
                </c:pt>
                <c:pt idx="51">
                  <c:v>5775</c:v>
                </c:pt>
                <c:pt idx="52">
                  <c:v>7952</c:v>
                </c:pt>
                <c:pt idx="53">
                  <c:v>9103</c:v>
                </c:pt>
                <c:pt idx="54">
                  <c:v>9107</c:v>
                </c:pt>
                <c:pt idx="55">
                  <c:v>9288</c:v>
                </c:pt>
                <c:pt idx="56">
                  <c:v>9311</c:v>
                </c:pt>
                <c:pt idx="57">
                  <c:v>9342</c:v>
                </c:pt>
                <c:pt idx="58">
                  <c:v>14233</c:v>
                </c:pt>
                <c:pt idx="59">
                  <c:v>15001</c:v>
                </c:pt>
                <c:pt idx="60">
                  <c:v>15639</c:v>
                </c:pt>
                <c:pt idx="61">
                  <c:v>15641</c:v>
                </c:pt>
                <c:pt idx="62">
                  <c:v>15773</c:v>
                </c:pt>
                <c:pt idx="63">
                  <c:v>16321</c:v>
                </c:pt>
                <c:pt idx="64">
                  <c:v>16351</c:v>
                </c:pt>
                <c:pt idx="65">
                  <c:v>17055</c:v>
                </c:pt>
                <c:pt idx="66">
                  <c:v>17795</c:v>
                </c:pt>
                <c:pt idx="67">
                  <c:v>19196</c:v>
                </c:pt>
                <c:pt idx="68">
                  <c:v>19197</c:v>
                </c:pt>
                <c:pt idx="69">
                  <c:v>19197</c:v>
                </c:pt>
                <c:pt idx="70">
                  <c:v>19197</c:v>
                </c:pt>
                <c:pt idx="71">
                  <c:v>19198</c:v>
                </c:pt>
                <c:pt idx="72">
                  <c:v>22777</c:v>
                </c:pt>
                <c:pt idx="73">
                  <c:v>22777</c:v>
                </c:pt>
                <c:pt idx="74">
                  <c:v>22779</c:v>
                </c:pt>
                <c:pt idx="75">
                  <c:v>22779</c:v>
                </c:pt>
                <c:pt idx="76">
                  <c:v>22843</c:v>
                </c:pt>
                <c:pt idx="77">
                  <c:v>22852</c:v>
                </c:pt>
                <c:pt idx="78">
                  <c:v>22860</c:v>
                </c:pt>
                <c:pt idx="79">
                  <c:v>22876</c:v>
                </c:pt>
                <c:pt idx="80">
                  <c:v>23347</c:v>
                </c:pt>
                <c:pt idx="81">
                  <c:v>23378</c:v>
                </c:pt>
                <c:pt idx="82">
                  <c:v>23380</c:v>
                </c:pt>
                <c:pt idx="83">
                  <c:v>23415</c:v>
                </c:pt>
                <c:pt idx="84">
                  <c:v>23417</c:v>
                </c:pt>
                <c:pt idx="85">
                  <c:v>23419</c:v>
                </c:pt>
                <c:pt idx="86">
                  <c:v>23421</c:v>
                </c:pt>
                <c:pt idx="87">
                  <c:v>23448</c:v>
                </c:pt>
                <c:pt idx="88">
                  <c:v>23450</c:v>
                </c:pt>
                <c:pt idx="89">
                  <c:v>23514</c:v>
                </c:pt>
                <c:pt idx="90">
                  <c:v>23516</c:v>
                </c:pt>
                <c:pt idx="91">
                  <c:v>25437</c:v>
                </c:pt>
                <c:pt idx="92">
                  <c:v>27016</c:v>
                </c:pt>
                <c:pt idx="93">
                  <c:v>28459</c:v>
                </c:pt>
                <c:pt idx="94">
                  <c:v>29031</c:v>
                </c:pt>
                <c:pt idx="95">
                  <c:v>29809</c:v>
                </c:pt>
                <c:pt idx="96">
                  <c:v>29840</c:v>
                </c:pt>
                <c:pt idx="97">
                  <c:v>29865</c:v>
                </c:pt>
                <c:pt idx="98">
                  <c:v>29902</c:v>
                </c:pt>
                <c:pt idx="99">
                  <c:v>29904</c:v>
                </c:pt>
                <c:pt idx="100">
                  <c:v>29906</c:v>
                </c:pt>
                <c:pt idx="101">
                  <c:v>29935</c:v>
                </c:pt>
                <c:pt idx="102">
                  <c:v>29937</c:v>
                </c:pt>
                <c:pt idx="103">
                  <c:v>29939</c:v>
                </c:pt>
                <c:pt idx="104">
                  <c:v>29941</c:v>
                </c:pt>
                <c:pt idx="105">
                  <c:v>30388.5</c:v>
                </c:pt>
                <c:pt idx="106">
                  <c:v>30388.5</c:v>
                </c:pt>
                <c:pt idx="107">
                  <c:v>30390.5</c:v>
                </c:pt>
                <c:pt idx="108">
                  <c:v>30402</c:v>
                </c:pt>
                <c:pt idx="109">
                  <c:v>30404</c:v>
                </c:pt>
                <c:pt idx="110">
                  <c:v>30404</c:v>
                </c:pt>
                <c:pt idx="111">
                  <c:v>30404</c:v>
                </c:pt>
                <c:pt idx="112">
                  <c:v>30408</c:v>
                </c:pt>
                <c:pt idx="113">
                  <c:v>30408</c:v>
                </c:pt>
                <c:pt idx="114">
                  <c:v>30408</c:v>
                </c:pt>
                <c:pt idx="115">
                  <c:v>30513</c:v>
                </c:pt>
                <c:pt idx="116">
                  <c:v>30515</c:v>
                </c:pt>
                <c:pt idx="117">
                  <c:v>30517</c:v>
                </c:pt>
                <c:pt idx="118">
                  <c:v>30544</c:v>
                </c:pt>
                <c:pt idx="119">
                  <c:v>30546</c:v>
                </c:pt>
                <c:pt idx="120">
                  <c:v>30583</c:v>
                </c:pt>
                <c:pt idx="121">
                  <c:v>30590.5</c:v>
                </c:pt>
                <c:pt idx="122">
                  <c:v>31137</c:v>
                </c:pt>
                <c:pt idx="123">
                  <c:v>31141</c:v>
                </c:pt>
                <c:pt idx="124">
                  <c:v>31215</c:v>
                </c:pt>
                <c:pt idx="125">
                  <c:v>31267.5</c:v>
                </c:pt>
                <c:pt idx="126">
                  <c:v>31277</c:v>
                </c:pt>
                <c:pt idx="127">
                  <c:v>31283</c:v>
                </c:pt>
                <c:pt idx="128">
                  <c:v>31314</c:v>
                </c:pt>
                <c:pt idx="129">
                  <c:v>31316</c:v>
                </c:pt>
                <c:pt idx="130">
                  <c:v>31318</c:v>
                </c:pt>
                <c:pt idx="131">
                  <c:v>31318</c:v>
                </c:pt>
                <c:pt idx="132">
                  <c:v>31329.5</c:v>
                </c:pt>
                <c:pt idx="133">
                  <c:v>31331.5</c:v>
                </c:pt>
                <c:pt idx="134">
                  <c:v>31345</c:v>
                </c:pt>
                <c:pt idx="135">
                  <c:v>31366.5</c:v>
                </c:pt>
                <c:pt idx="136">
                  <c:v>31376</c:v>
                </c:pt>
                <c:pt idx="137">
                  <c:v>31378</c:v>
                </c:pt>
                <c:pt idx="138">
                  <c:v>31382</c:v>
                </c:pt>
                <c:pt idx="139">
                  <c:v>32086</c:v>
                </c:pt>
                <c:pt idx="140">
                  <c:v>32611.5</c:v>
                </c:pt>
                <c:pt idx="141">
                  <c:v>33331</c:v>
                </c:pt>
                <c:pt idx="142">
                  <c:v>33465</c:v>
                </c:pt>
                <c:pt idx="143">
                  <c:v>34842</c:v>
                </c:pt>
                <c:pt idx="144">
                  <c:v>34892.5</c:v>
                </c:pt>
                <c:pt idx="145">
                  <c:v>34904</c:v>
                </c:pt>
                <c:pt idx="146">
                  <c:v>34906</c:v>
                </c:pt>
                <c:pt idx="147">
                  <c:v>36182</c:v>
                </c:pt>
                <c:pt idx="148">
                  <c:v>36248</c:v>
                </c:pt>
                <c:pt idx="149">
                  <c:v>36248</c:v>
                </c:pt>
                <c:pt idx="150">
                  <c:v>36260</c:v>
                </c:pt>
                <c:pt idx="151">
                  <c:v>36275.5</c:v>
                </c:pt>
                <c:pt idx="152">
                  <c:v>36954</c:v>
                </c:pt>
                <c:pt idx="153">
                  <c:v>37592</c:v>
                </c:pt>
                <c:pt idx="154">
                  <c:v>37594</c:v>
                </c:pt>
                <c:pt idx="155">
                  <c:v>37638.5</c:v>
                </c:pt>
                <c:pt idx="156">
                  <c:v>38294</c:v>
                </c:pt>
                <c:pt idx="157">
                  <c:v>38963</c:v>
                </c:pt>
                <c:pt idx="158">
                  <c:v>39041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-3.9310000000114087E-2</c:v>
                </c:pt>
                <c:pt idx="1">
                  <c:v>-3.0679999996209517E-2</c:v>
                </c:pt>
                <c:pt idx="2">
                  <c:v>-2.5894999998854473E-2</c:v>
                </c:pt>
                <c:pt idx="3">
                  <c:v>-2.3434999995515682E-2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E4-4A02-B780-3502B13F76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91">
                    <c:v>4.0000000000000002E-4</c:v>
                  </c:pt>
                  <c:pt idx="92">
                    <c:v>6.3E-3</c:v>
                  </c:pt>
                  <c:pt idx="93">
                    <c:v>2.0999999999999999E-3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8">
                    <c:v>0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5.0000000000000001E-4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  <c:pt idx="133">
                    <c:v>2.9999999999999997E-4</c:v>
                  </c:pt>
                  <c:pt idx="134">
                    <c:v>1E-4</c:v>
                  </c:pt>
                  <c:pt idx="135">
                    <c:v>5.0000000000000001E-4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2.9999999999999997E-4</c:v>
                  </c:pt>
                  <c:pt idx="147">
                    <c:v>1E-3</c:v>
                  </c:pt>
                  <c:pt idx="148">
                    <c:v>5.0000000000000001E-4</c:v>
                  </c:pt>
                  <c:pt idx="149">
                    <c:v>4.8000000000000001E-4</c:v>
                  </c:pt>
                  <c:pt idx="150">
                    <c:v>4.7999999999999996E-3</c:v>
                  </c:pt>
                  <c:pt idx="151">
                    <c:v>4.5999999999999999E-3</c:v>
                  </c:pt>
                  <c:pt idx="152">
                    <c:v>2.5999999999999999E-3</c:v>
                  </c:pt>
                  <c:pt idx="153">
                    <c:v>3.3E-3</c:v>
                  </c:pt>
                  <c:pt idx="154">
                    <c:v>7.3000000000000001E-3</c:v>
                  </c:pt>
                  <c:pt idx="155">
                    <c:v>5.0000000000000001E-4</c:v>
                  </c:pt>
                  <c:pt idx="156">
                    <c:v>3.3999999999999998E-3</c:v>
                  </c:pt>
                  <c:pt idx="157">
                    <c:v>3.5000000000000001E-3</c:v>
                  </c:pt>
                  <c:pt idx="158">
                    <c:v>5.9999999999999995E-4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91">
                    <c:v>4.0000000000000002E-4</c:v>
                  </c:pt>
                  <c:pt idx="92">
                    <c:v>6.3E-3</c:v>
                  </c:pt>
                  <c:pt idx="93">
                    <c:v>2.0999999999999999E-3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8">
                    <c:v>0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5.0000000000000001E-4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  <c:pt idx="133">
                    <c:v>2.9999999999999997E-4</c:v>
                  </c:pt>
                  <c:pt idx="134">
                    <c:v>1E-4</c:v>
                  </c:pt>
                  <c:pt idx="135">
                    <c:v>5.0000000000000001E-4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2.9999999999999997E-4</c:v>
                  </c:pt>
                  <c:pt idx="147">
                    <c:v>1E-3</c:v>
                  </c:pt>
                  <c:pt idx="148">
                    <c:v>5.0000000000000001E-4</c:v>
                  </c:pt>
                  <c:pt idx="149">
                    <c:v>4.8000000000000001E-4</c:v>
                  </c:pt>
                  <c:pt idx="150">
                    <c:v>4.7999999999999996E-3</c:v>
                  </c:pt>
                  <c:pt idx="151">
                    <c:v>4.5999999999999999E-3</c:v>
                  </c:pt>
                  <c:pt idx="152">
                    <c:v>2.5999999999999999E-3</c:v>
                  </c:pt>
                  <c:pt idx="153">
                    <c:v>3.3E-3</c:v>
                  </c:pt>
                  <c:pt idx="154">
                    <c:v>7.3000000000000001E-3</c:v>
                  </c:pt>
                  <c:pt idx="155">
                    <c:v>5.0000000000000001E-4</c:v>
                  </c:pt>
                  <c:pt idx="156">
                    <c:v>3.3999999999999998E-3</c:v>
                  </c:pt>
                  <c:pt idx="157">
                    <c:v>3.5000000000000001E-3</c:v>
                  </c:pt>
                  <c:pt idx="1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-10662</c:v>
                </c:pt>
                <c:pt idx="1">
                  <c:v>-9696</c:v>
                </c:pt>
                <c:pt idx="2">
                  <c:v>-8659</c:v>
                </c:pt>
                <c:pt idx="3">
                  <c:v>-7687</c:v>
                </c:pt>
                <c:pt idx="4">
                  <c:v>-4332</c:v>
                </c:pt>
                <c:pt idx="5">
                  <c:v>-4330</c:v>
                </c:pt>
                <c:pt idx="6">
                  <c:v>-4266</c:v>
                </c:pt>
                <c:pt idx="7">
                  <c:v>-4264</c:v>
                </c:pt>
                <c:pt idx="8">
                  <c:v>-4260</c:v>
                </c:pt>
                <c:pt idx="9">
                  <c:v>-4227</c:v>
                </c:pt>
                <c:pt idx="10">
                  <c:v>-4225</c:v>
                </c:pt>
                <c:pt idx="11">
                  <c:v>-4099</c:v>
                </c:pt>
                <c:pt idx="12">
                  <c:v>-4060</c:v>
                </c:pt>
                <c:pt idx="13">
                  <c:v>-3521</c:v>
                </c:pt>
                <c:pt idx="14">
                  <c:v>-3488</c:v>
                </c:pt>
                <c:pt idx="15">
                  <c:v>-2953</c:v>
                </c:pt>
                <c:pt idx="16">
                  <c:v>-2889</c:v>
                </c:pt>
                <c:pt idx="17">
                  <c:v>-2850</c:v>
                </c:pt>
                <c:pt idx="18">
                  <c:v>-2846</c:v>
                </c:pt>
                <c:pt idx="19">
                  <c:v>-2778</c:v>
                </c:pt>
                <c:pt idx="20">
                  <c:v>0</c:v>
                </c:pt>
                <c:pt idx="21">
                  <c:v>0</c:v>
                </c:pt>
                <c:pt idx="22">
                  <c:v>21</c:v>
                </c:pt>
                <c:pt idx="23">
                  <c:v>23</c:v>
                </c:pt>
                <c:pt idx="24">
                  <c:v>27</c:v>
                </c:pt>
                <c:pt idx="25">
                  <c:v>93</c:v>
                </c:pt>
                <c:pt idx="26">
                  <c:v>95</c:v>
                </c:pt>
                <c:pt idx="27">
                  <c:v>126</c:v>
                </c:pt>
                <c:pt idx="28">
                  <c:v>159</c:v>
                </c:pt>
                <c:pt idx="29">
                  <c:v>636</c:v>
                </c:pt>
                <c:pt idx="30">
                  <c:v>668</c:v>
                </c:pt>
                <c:pt idx="31">
                  <c:v>764</c:v>
                </c:pt>
                <c:pt idx="32">
                  <c:v>797</c:v>
                </c:pt>
                <c:pt idx="33">
                  <c:v>2856</c:v>
                </c:pt>
                <c:pt idx="34">
                  <c:v>2860</c:v>
                </c:pt>
                <c:pt idx="35">
                  <c:v>2889</c:v>
                </c:pt>
                <c:pt idx="36">
                  <c:v>2891</c:v>
                </c:pt>
                <c:pt idx="37">
                  <c:v>4274</c:v>
                </c:pt>
                <c:pt idx="38">
                  <c:v>4966</c:v>
                </c:pt>
                <c:pt idx="39">
                  <c:v>4968</c:v>
                </c:pt>
                <c:pt idx="40">
                  <c:v>4970</c:v>
                </c:pt>
                <c:pt idx="41">
                  <c:v>4972</c:v>
                </c:pt>
                <c:pt idx="42">
                  <c:v>5104</c:v>
                </c:pt>
                <c:pt idx="43">
                  <c:v>5106</c:v>
                </c:pt>
                <c:pt idx="44">
                  <c:v>5137</c:v>
                </c:pt>
                <c:pt idx="45">
                  <c:v>5668</c:v>
                </c:pt>
                <c:pt idx="46">
                  <c:v>5672</c:v>
                </c:pt>
                <c:pt idx="47">
                  <c:v>5676</c:v>
                </c:pt>
                <c:pt idx="48">
                  <c:v>5734</c:v>
                </c:pt>
                <c:pt idx="49">
                  <c:v>5769</c:v>
                </c:pt>
                <c:pt idx="50">
                  <c:v>5773</c:v>
                </c:pt>
                <c:pt idx="51">
                  <c:v>5775</c:v>
                </c:pt>
                <c:pt idx="52">
                  <c:v>7952</c:v>
                </c:pt>
                <c:pt idx="53">
                  <c:v>9103</c:v>
                </c:pt>
                <c:pt idx="54">
                  <c:v>9107</c:v>
                </c:pt>
                <c:pt idx="55">
                  <c:v>9288</c:v>
                </c:pt>
                <c:pt idx="56">
                  <c:v>9311</c:v>
                </c:pt>
                <c:pt idx="57">
                  <c:v>9342</c:v>
                </c:pt>
                <c:pt idx="58">
                  <c:v>14233</c:v>
                </c:pt>
                <c:pt idx="59">
                  <c:v>15001</c:v>
                </c:pt>
                <c:pt idx="60">
                  <c:v>15639</c:v>
                </c:pt>
                <c:pt idx="61">
                  <c:v>15641</c:v>
                </c:pt>
                <c:pt idx="62">
                  <c:v>15773</c:v>
                </c:pt>
                <c:pt idx="63">
                  <c:v>16321</c:v>
                </c:pt>
                <c:pt idx="64">
                  <c:v>16351</c:v>
                </c:pt>
                <c:pt idx="65">
                  <c:v>17055</c:v>
                </c:pt>
                <c:pt idx="66">
                  <c:v>17795</c:v>
                </c:pt>
                <c:pt idx="67">
                  <c:v>19196</c:v>
                </c:pt>
                <c:pt idx="68">
                  <c:v>19197</c:v>
                </c:pt>
                <c:pt idx="69">
                  <c:v>19197</c:v>
                </c:pt>
                <c:pt idx="70">
                  <c:v>19197</c:v>
                </c:pt>
                <c:pt idx="71">
                  <c:v>19198</c:v>
                </c:pt>
                <c:pt idx="72">
                  <c:v>22777</c:v>
                </c:pt>
                <c:pt idx="73">
                  <c:v>22777</c:v>
                </c:pt>
                <c:pt idx="74">
                  <c:v>22779</c:v>
                </c:pt>
                <c:pt idx="75">
                  <c:v>22779</c:v>
                </c:pt>
                <c:pt idx="76">
                  <c:v>22843</c:v>
                </c:pt>
                <c:pt idx="77">
                  <c:v>22852</c:v>
                </c:pt>
                <c:pt idx="78">
                  <c:v>22860</c:v>
                </c:pt>
                <c:pt idx="79">
                  <c:v>22876</c:v>
                </c:pt>
                <c:pt idx="80">
                  <c:v>23347</c:v>
                </c:pt>
                <c:pt idx="81">
                  <c:v>23378</c:v>
                </c:pt>
                <c:pt idx="82">
                  <c:v>23380</c:v>
                </c:pt>
                <c:pt idx="83">
                  <c:v>23415</c:v>
                </c:pt>
                <c:pt idx="84">
                  <c:v>23417</c:v>
                </c:pt>
                <c:pt idx="85">
                  <c:v>23419</c:v>
                </c:pt>
                <c:pt idx="86">
                  <c:v>23421</c:v>
                </c:pt>
                <c:pt idx="87">
                  <c:v>23448</c:v>
                </c:pt>
                <c:pt idx="88">
                  <c:v>23450</c:v>
                </c:pt>
                <c:pt idx="89">
                  <c:v>23514</c:v>
                </c:pt>
                <c:pt idx="90">
                  <c:v>23516</c:v>
                </c:pt>
                <c:pt idx="91">
                  <c:v>25437</c:v>
                </c:pt>
                <c:pt idx="92">
                  <c:v>27016</c:v>
                </c:pt>
                <c:pt idx="93">
                  <c:v>28459</c:v>
                </c:pt>
                <c:pt idx="94">
                  <c:v>29031</c:v>
                </c:pt>
                <c:pt idx="95">
                  <c:v>29809</c:v>
                </c:pt>
                <c:pt idx="96">
                  <c:v>29840</c:v>
                </c:pt>
                <c:pt idx="97">
                  <c:v>29865</c:v>
                </c:pt>
                <c:pt idx="98">
                  <c:v>29902</c:v>
                </c:pt>
                <c:pt idx="99">
                  <c:v>29904</c:v>
                </c:pt>
                <c:pt idx="100">
                  <c:v>29906</c:v>
                </c:pt>
                <c:pt idx="101">
                  <c:v>29935</c:v>
                </c:pt>
                <c:pt idx="102">
                  <c:v>29937</c:v>
                </c:pt>
                <c:pt idx="103">
                  <c:v>29939</c:v>
                </c:pt>
                <c:pt idx="104">
                  <c:v>29941</c:v>
                </c:pt>
                <c:pt idx="105">
                  <c:v>30388.5</c:v>
                </c:pt>
                <c:pt idx="106">
                  <c:v>30388.5</c:v>
                </c:pt>
                <c:pt idx="107">
                  <c:v>30390.5</c:v>
                </c:pt>
                <c:pt idx="108">
                  <c:v>30402</c:v>
                </c:pt>
                <c:pt idx="109">
                  <c:v>30404</c:v>
                </c:pt>
                <c:pt idx="110">
                  <c:v>30404</c:v>
                </c:pt>
                <c:pt idx="111">
                  <c:v>30404</c:v>
                </c:pt>
                <c:pt idx="112">
                  <c:v>30408</c:v>
                </c:pt>
                <c:pt idx="113">
                  <c:v>30408</c:v>
                </c:pt>
                <c:pt idx="114">
                  <c:v>30408</c:v>
                </c:pt>
                <c:pt idx="115">
                  <c:v>30513</c:v>
                </c:pt>
                <c:pt idx="116">
                  <c:v>30515</c:v>
                </c:pt>
                <c:pt idx="117">
                  <c:v>30517</c:v>
                </c:pt>
                <c:pt idx="118">
                  <c:v>30544</c:v>
                </c:pt>
                <c:pt idx="119">
                  <c:v>30546</c:v>
                </c:pt>
                <c:pt idx="120">
                  <c:v>30583</c:v>
                </c:pt>
                <c:pt idx="121">
                  <c:v>30590.5</c:v>
                </c:pt>
                <c:pt idx="122">
                  <c:v>31137</c:v>
                </c:pt>
                <c:pt idx="123">
                  <c:v>31141</c:v>
                </c:pt>
                <c:pt idx="124">
                  <c:v>31215</c:v>
                </c:pt>
                <c:pt idx="125">
                  <c:v>31267.5</c:v>
                </c:pt>
                <c:pt idx="126">
                  <c:v>31277</c:v>
                </c:pt>
                <c:pt idx="127">
                  <c:v>31283</c:v>
                </c:pt>
                <c:pt idx="128">
                  <c:v>31314</c:v>
                </c:pt>
                <c:pt idx="129">
                  <c:v>31316</c:v>
                </c:pt>
                <c:pt idx="130">
                  <c:v>31318</c:v>
                </c:pt>
                <c:pt idx="131">
                  <c:v>31318</c:v>
                </c:pt>
                <c:pt idx="132">
                  <c:v>31329.5</c:v>
                </c:pt>
                <c:pt idx="133">
                  <c:v>31331.5</c:v>
                </c:pt>
                <c:pt idx="134">
                  <c:v>31345</c:v>
                </c:pt>
                <c:pt idx="135">
                  <c:v>31366.5</c:v>
                </c:pt>
                <c:pt idx="136">
                  <c:v>31376</c:v>
                </c:pt>
                <c:pt idx="137">
                  <c:v>31378</c:v>
                </c:pt>
                <c:pt idx="138">
                  <c:v>31382</c:v>
                </c:pt>
                <c:pt idx="139">
                  <c:v>32086</c:v>
                </c:pt>
                <c:pt idx="140">
                  <c:v>32611.5</c:v>
                </c:pt>
                <c:pt idx="141">
                  <c:v>33331</c:v>
                </c:pt>
                <c:pt idx="142">
                  <c:v>33465</c:v>
                </c:pt>
                <c:pt idx="143">
                  <c:v>34842</c:v>
                </c:pt>
                <c:pt idx="144">
                  <c:v>34892.5</c:v>
                </c:pt>
                <c:pt idx="145">
                  <c:v>34904</c:v>
                </c:pt>
                <c:pt idx="146">
                  <c:v>34906</c:v>
                </c:pt>
                <c:pt idx="147">
                  <c:v>36182</c:v>
                </c:pt>
                <c:pt idx="148">
                  <c:v>36248</c:v>
                </c:pt>
                <c:pt idx="149">
                  <c:v>36248</c:v>
                </c:pt>
                <c:pt idx="150">
                  <c:v>36260</c:v>
                </c:pt>
                <c:pt idx="151">
                  <c:v>36275.5</c:v>
                </c:pt>
                <c:pt idx="152">
                  <c:v>36954</c:v>
                </c:pt>
                <c:pt idx="153">
                  <c:v>37592</c:v>
                </c:pt>
                <c:pt idx="154">
                  <c:v>37594</c:v>
                </c:pt>
                <c:pt idx="155">
                  <c:v>37638.5</c:v>
                </c:pt>
                <c:pt idx="156">
                  <c:v>38294</c:v>
                </c:pt>
                <c:pt idx="157">
                  <c:v>38963</c:v>
                </c:pt>
                <c:pt idx="158">
                  <c:v>39041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4">
                  <c:v>1.2340000001131557E-2</c:v>
                </c:pt>
                <c:pt idx="5">
                  <c:v>-1.3049999994109385E-2</c:v>
                </c:pt>
                <c:pt idx="6">
                  <c:v>4.6999999904073775E-4</c:v>
                </c:pt>
                <c:pt idx="7">
                  <c:v>-1.3919999997597188E-2</c:v>
                </c:pt>
                <c:pt idx="8">
                  <c:v>-6.6999999980907887E-3</c:v>
                </c:pt>
                <c:pt idx="9">
                  <c:v>-4.0134999995643739E-2</c:v>
                </c:pt>
                <c:pt idx="10">
                  <c:v>-5.2500000310828909E-4</c:v>
                </c:pt>
                <c:pt idx="11">
                  <c:v>-1.7094999995606486E-2</c:v>
                </c:pt>
                <c:pt idx="12">
                  <c:v>-7.5700000001234002E-2</c:v>
                </c:pt>
                <c:pt idx="13">
                  <c:v>-1.8804999999701977E-2</c:v>
                </c:pt>
                <c:pt idx="14">
                  <c:v>-5.2239999997254927E-2</c:v>
                </c:pt>
                <c:pt idx="15">
                  <c:v>-8.0564999996568076E-2</c:v>
                </c:pt>
                <c:pt idx="16">
                  <c:v>9.5500000315951183E-4</c:v>
                </c:pt>
                <c:pt idx="17">
                  <c:v>-2.4649999999382999E-2</c:v>
                </c:pt>
                <c:pt idx="18">
                  <c:v>-4.6429999994870741E-2</c:v>
                </c:pt>
                <c:pt idx="19">
                  <c:v>-5.9690000001864973E-2</c:v>
                </c:pt>
                <c:pt idx="37">
                  <c:v>1.1700000031851232E-3</c:v>
                </c:pt>
                <c:pt idx="38">
                  <c:v>5.230000002484303E-3</c:v>
                </c:pt>
                <c:pt idx="39">
                  <c:v>1.1839999999210704E-2</c:v>
                </c:pt>
                <c:pt idx="40">
                  <c:v>8.4500000011757948E-3</c:v>
                </c:pt>
                <c:pt idx="41">
                  <c:v>9.0600000039557926E-3</c:v>
                </c:pt>
                <c:pt idx="42">
                  <c:v>7.3200000042561442E-3</c:v>
                </c:pt>
                <c:pt idx="43">
                  <c:v>8.9300000036018901E-3</c:v>
                </c:pt>
                <c:pt idx="44">
                  <c:v>7.8850000063539483E-3</c:v>
                </c:pt>
                <c:pt idx="45">
                  <c:v>7.3399999964749441E-3</c:v>
                </c:pt>
                <c:pt idx="46">
                  <c:v>1.2560000002849847E-2</c:v>
                </c:pt>
                <c:pt idx="47">
                  <c:v>1.3780000001133885E-2</c:v>
                </c:pt>
                <c:pt idx="48">
                  <c:v>1.7469999998866115E-2</c:v>
                </c:pt>
                <c:pt idx="49">
                  <c:v>8.6450000017066486E-3</c:v>
                </c:pt>
                <c:pt idx="50">
                  <c:v>1.2864999996963888E-2</c:v>
                </c:pt>
                <c:pt idx="51">
                  <c:v>6.4750000019557774E-3</c:v>
                </c:pt>
                <c:pt idx="52">
                  <c:v>7.9600000026402995E-3</c:v>
                </c:pt>
                <c:pt idx="53">
                  <c:v>1.4515000002575107E-2</c:v>
                </c:pt>
                <c:pt idx="54">
                  <c:v>9.7350000069127418E-3</c:v>
                </c:pt>
                <c:pt idx="55">
                  <c:v>4.4400000042514876E-3</c:v>
                </c:pt>
                <c:pt idx="56">
                  <c:v>9.9550000013550743E-3</c:v>
                </c:pt>
                <c:pt idx="57">
                  <c:v>4.9100000032922253E-3</c:v>
                </c:pt>
                <c:pt idx="58">
                  <c:v>1.0165000006963965E-2</c:v>
                </c:pt>
                <c:pt idx="59">
                  <c:v>7.405000003927853E-3</c:v>
                </c:pt>
                <c:pt idx="60">
                  <c:v>6.9950000033713877E-3</c:v>
                </c:pt>
                <c:pt idx="61">
                  <c:v>3.6050000053364784E-3</c:v>
                </c:pt>
                <c:pt idx="62">
                  <c:v>3.8650000060442835E-3</c:v>
                </c:pt>
                <c:pt idx="63">
                  <c:v>-1.9949999987147748E-3</c:v>
                </c:pt>
                <c:pt idx="64">
                  <c:v>2.1550000019487925E-3</c:v>
                </c:pt>
                <c:pt idx="65">
                  <c:v>-1.1249999952269718E-3</c:v>
                </c:pt>
                <c:pt idx="66">
                  <c:v>-4.4249999991734512E-3</c:v>
                </c:pt>
                <c:pt idx="67">
                  <c:v>7.3800000100163743E-3</c:v>
                </c:pt>
                <c:pt idx="68">
                  <c:v>-8.8149999937741086E-3</c:v>
                </c:pt>
                <c:pt idx="69">
                  <c:v>-7.8149999972083606E-3</c:v>
                </c:pt>
                <c:pt idx="70">
                  <c:v>-4.815000000235159E-3</c:v>
                </c:pt>
                <c:pt idx="71">
                  <c:v>1.9899999970220961E-3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E4-4A02-B780-3502B13F76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91">
                    <c:v>4.0000000000000002E-4</c:v>
                  </c:pt>
                  <c:pt idx="92">
                    <c:v>6.3E-3</c:v>
                  </c:pt>
                  <c:pt idx="93">
                    <c:v>2.0999999999999999E-3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8">
                    <c:v>0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5.0000000000000001E-4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  <c:pt idx="133">
                    <c:v>2.9999999999999997E-4</c:v>
                  </c:pt>
                  <c:pt idx="134">
                    <c:v>1E-4</c:v>
                  </c:pt>
                  <c:pt idx="135">
                    <c:v>5.0000000000000001E-4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2.9999999999999997E-4</c:v>
                  </c:pt>
                  <c:pt idx="147">
                    <c:v>1E-3</c:v>
                  </c:pt>
                  <c:pt idx="148">
                    <c:v>5.0000000000000001E-4</c:v>
                  </c:pt>
                  <c:pt idx="149">
                    <c:v>4.8000000000000001E-4</c:v>
                  </c:pt>
                  <c:pt idx="150">
                    <c:v>4.7999999999999996E-3</c:v>
                  </c:pt>
                  <c:pt idx="151">
                    <c:v>4.5999999999999999E-3</c:v>
                  </c:pt>
                  <c:pt idx="152">
                    <c:v>2.5999999999999999E-3</c:v>
                  </c:pt>
                  <c:pt idx="153">
                    <c:v>3.3E-3</c:v>
                  </c:pt>
                  <c:pt idx="154">
                    <c:v>7.3000000000000001E-3</c:v>
                  </c:pt>
                  <c:pt idx="155">
                    <c:v>5.0000000000000001E-4</c:v>
                  </c:pt>
                  <c:pt idx="156">
                    <c:v>3.3999999999999998E-3</c:v>
                  </c:pt>
                  <c:pt idx="157">
                    <c:v>3.5000000000000001E-3</c:v>
                  </c:pt>
                  <c:pt idx="158">
                    <c:v>5.9999999999999995E-4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91">
                    <c:v>4.0000000000000002E-4</c:v>
                  </c:pt>
                  <c:pt idx="92">
                    <c:v>6.3E-3</c:v>
                  </c:pt>
                  <c:pt idx="93">
                    <c:v>2.0999999999999999E-3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8">
                    <c:v>0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5.0000000000000001E-4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  <c:pt idx="133">
                    <c:v>2.9999999999999997E-4</c:v>
                  </c:pt>
                  <c:pt idx="134">
                    <c:v>1E-4</c:v>
                  </c:pt>
                  <c:pt idx="135">
                    <c:v>5.0000000000000001E-4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2.9999999999999997E-4</c:v>
                  </c:pt>
                  <c:pt idx="147">
                    <c:v>1E-3</c:v>
                  </c:pt>
                  <c:pt idx="148">
                    <c:v>5.0000000000000001E-4</c:v>
                  </c:pt>
                  <c:pt idx="149">
                    <c:v>4.8000000000000001E-4</c:v>
                  </c:pt>
                  <c:pt idx="150">
                    <c:v>4.7999999999999996E-3</c:v>
                  </c:pt>
                  <c:pt idx="151">
                    <c:v>4.5999999999999999E-3</c:v>
                  </c:pt>
                  <c:pt idx="152">
                    <c:v>2.5999999999999999E-3</c:v>
                  </c:pt>
                  <c:pt idx="153">
                    <c:v>3.3E-3</c:v>
                  </c:pt>
                  <c:pt idx="154">
                    <c:v>7.3000000000000001E-3</c:v>
                  </c:pt>
                  <c:pt idx="155">
                    <c:v>5.0000000000000001E-4</c:v>
                  </c:pt>
                  <c:pt idx="156">
                    <c:v>3.3999999999999998E-3</c:v>
                  </c:pt>
                  <c:pt idx="157">
                    <c:v>3.5000000000000001E-3</c:v>
                  </c:pt>
                  <c:pt idx="1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-10662</c:v>
                </c:pt>
                <c:pt idx="1">
                  <c:v>-9696</c:v>
                </c:pt>
                <c:pt idx="2">
                  <c:v>-8659</c:v>
                </c:pt>
                <c:pt idx="3">
                  <c:v>-7687</c:v>
                </c:pt>
                <c:pt idx="4">
                  <c:v>-4332</c:v>
                </c:pt>
                <c:pt idx="5">
                  <c:v>-4330</c:v>
                </c:pt>
                <c:pt idx="6">
                  <c:v>-4266</c:v>
                </c:pt>
                <c:pt idx="7">
                  <c:v>-4264</c:v>
                </c:pt>
                <c:pt idx="8">
                  <c:v>-4260</c:v>
                </c:pt>
                <c:pt idx="9">
                  <c:v>-4227</c:v>
                </c:pt>
                <c:pt idx="10">
                  <c:v>-4225</c:v>
                </c:pt>
                <c:pt idx="11">
                  <c:v>-4099</c:v>
                </c:pt>
                <c:pt idx="12">
                  <c:v>-4060</c:v>
                </c:pt>
                <c:pt idx="13">
                  <c:v>-3521</c:v>
                </c:pt>
                <c:pt idx="14">
                  <c:v>-3488</c:v>
                </c:pt>
                <c:pt idx="15">
                  <c:v>-2953</c:v>
                </c:pt>
                <c:pt idx="16">
                  <c:v>-2889</c:v>
                </c:pt>
                <c:pt idx="17">
                  <c:v>-2850</c:v>
                </c:pt>
                <c:pt idx="18">
                  <c:v>-2846</c:v>
                </c:pt>
                <c:pt idx="19">
                  <c:v>-2778</c:v>
                </c:pt>
                <c:pt idx="20">
                  <c:v>0</c:v>
                </c:pt>
                <c:pt idx="21">
                  <c:v>0</c:v>
                </c:pt>
                <c:pt idx="22">
                  <c:v>21</c:v>
                </c:pt>
                <c:pt idx="23">
                  <c:v>23</c:v>
                </c:pt>
                <c:pt idx="24">
                  <c:v>27</c:v>
                </c:pt>
                <c:pt idx="25">
                  <c:v>93</c:v>
                </c:pt>
                <c:pt idx="26">
                  <c:v>95</c:v>
                </c:pt>
                <c:pt idx="27">
                  <c:v>126</c:v>
                </c:pt>
                <c:pt idx="28">
                  <c:v>159</c:v>
                </c:pt>
                <c:pt idx="29">
                  <c:v>636</c:v>
                </c:pt>
                <c:pt idx="30">
                  <c:v>668</c:v>
                </c:pt>
                <c:pt idx="31">
                  <c:v>764</c:v>
                </c:pt>
                <c:pt idx="32">
                  <c:v>797</c:v>
                </c:pt>
                <c:pt idx="33">
                  <c:v>2856</c:v>
                </c:pt>
                <c:pt idx="34">
                  <c:v>2860</c:v>
                </c:pt>
                <c:pt idx="35">
                  <c:v>2889</c:v>
                </c:pt>
                <c:pt idx="36">
                  <c:v>2891</c:v>
                </c:pt>
                <c:pt idx="37">
                  <c:v>4274</c:v>
                </c:pt>
                <c:pt idx="38">
                  <c:v>4966</c:v>
                </c:pt>
                <c:pt idx="39">
                  <c:v>4968</c:v>
                </c:pt>
                <c:pt idx="40">
                  <c:v>4970</c:v>
                </c:pt>
                <c:pt idx="41">
                  <c:v>4972</c:v>
                </c:pt>
                <c:pt idx="42">
                  <c:v>5104</c:v>
                </c:pt>
                <c:pt idx="43">
                  <c:v>5106</c:v>
                </c:pt>
                <c:pt idx="44">
                  <c:v>5137</c:v>
                </c:pt>
                <c:pt idx="45">
                  <c:v>5668</c:v>
                </c:pt>
                <c:pt idx="46">
                  <c:v>5672</c:v>
                </c:pt>
                <c:pt idx="47">
                  <c:v>5676</c:v>
                </c:pt>
                <c:pt idx="48">
                  <c:v>5734</c:v>
                </c:pt>
                <c:pt idx="49">
                  <c:v>5769</c:v>
                </c:pt>
                <c:pt idx="50">
                  <c:v>5773</c:v>
                </c:pt>
                <c:pt idx="51">
                  <c:v>5775</c:v>
                </c:pt>
                <c:pt idx="52">
                  <c:v>7952</c:v>
                </c:pt>
                <c:pt idx="53">
                  <c:v>9103</c:v>
                </c:pt>
                <c:pt idx="54">
                  <c:v>9107</c:v>
                </c:pt>
                <c:pt idx="55">
                  <c:v>9288</c:v>
                </c:pt>
                <c:pt idx="56">
                  <c:v>9311</c:v>
                </c:pt>
                <c:pt idx="57">
                  <c:v>9342</c:v>
                </c:pt>
                <c:pt idx="58">
                  <c:v>14233</c:v>
                </c:pt>
                <c:pt idx="59">
                  <c:v>15001</c:v>
                </c:pt>
                <c:pt idx="60">
                  <c:v>15639</c:v>
                </c:pt>
                <c:pt idx="61">
                  <c:v>15641</c:v>
                </c:pt>
                <c:pt idx="62">
                  <c:v>15773</c:v>
                </c:pt>
                <c:pt idx="63">
                  <c:v>16321</c:v>
                </c:pt>
                <c:pt idx="64">
                  <c:v>16351</c:v>
                </c:pt>
                <c:pt idx="65">
                  <c:v>17055</c:v>
                </c:pt>
                <c:pt idx="66">
                  <c:v>17795</c:v>
                </c:pt>
                <c:pt idx="67">
                  <c:v>19196</c:v>
                </c:pt>
                <c:pt idx="68">
                  <c:v>19197</c:v>
                </c:pt>
                <c:pt idx="69">
                  <c:v>19197</c:v>
                </c:pt>
                <c:pt idx="70">
                  <c:v>19197</c:v>
                </c:pt>
                <c:pt idx="71">
                  <c:v>19198</c:v>
                </c:pt>
                <c:pt idx="72">
                  <c:v>22777</c:v>
                </c:pt>
                <c:pt idx="73">
                  <c:v>22777</c:v>
                </c:pt>
                <c:pt idx="74">
                  <c:v>22779</c:v>
                </c:pt>
                <c:pt idx="75">
                  <c:v>22779</c:v>
                </c:pt>
                <c:pt idx="76">
                  <c:v>22843</c:v>
                </c:pt>
                <c:pt idx="77">
                  <c:v>22852</c:v>
                </c:pt>
                <c:pt idx="78">
                  <c:v>22860</c:v>
                </c:pt>
                <c:pt idx="79">
                  <c:v>22876</c:v>
                </c:pt>
                <c:pt idx="80">
                  <c:v>23347</c:v>
                </c:pt>
                <c:pt idx="81">
                  <c:v>23378</c:v>
                </c:pt>
                <c:pt idx="82">
                  <c:v>23380</c:v>
                </c:pt>
                <c:pt idx="83">
                  <c:v>23415</c:v>
                </c:pt>
                <c:pt idx="84">
                  <c:v>23417</c:v>
                </c:pt>
                <c:pt idx="85">
                  <c:v>23419</c:v>
                </c:pt>
                <c:pt idx="86">
                  <c:v>23421</c:v>
                </c:pt>
                <c:pt idx="87">
                  <c:v>23448</c:v>
                </c:pt>
                <c:pt idx="88">
                  <c:v>23450</c:v>
                </c:pt>
                <c:pt idx="89">
                  <c:v>23514</c:v>
                </c:pt>
                <c:pt idx="90">
                  <c:v>23516</c:v>
                </c:pt>
                <c:pt idx="91">
                  <c:v>25437</c:v>
                </c:pt>
                <c:pt idx="92">
                  <c:v>27016</c:v>
                </c:pt>
                <c:pt idx="93">
                  <c:v>28459</c:v>
                </c:pt>
                <c:pt idx="94">
                  <c:v>29031</c:v>
                </c:pt>
                <c:pt idx="95">
                  <c:v>29809</c:v>
                </c:pt>
                <c:pt idx="96">
                  <c:v>29840</c:v>
                </c:pt>
                <c:pt idx="97">
                  <c:v>29865</c:v>
                </c:pt>
                <c:pt idx="98">
                  <c:v>29902</c:v>
                </c:pt>
                <c:pt idx="99">
                  <c:v>29904</c:v>
                </c:pt>
                <c:pt idx="100">
                  <c:v>29906</c:v>
                </c:pt>
                <c:pt idx="101">
                  <c:v>29935</c:v>
                </c:pt>
                <c:pt idx="102">
                  <c:v>29937</c:v>
                </c:pt>
                <c:pt idx="103">
                  <c:v>29939</c:v>
                </c:pt>
                <c:pt idx="104">
                  <c:v>29941</c:v>
                </c:pt>
                <c:pt idx="105">
                  <c:v>30388.5</c:v>
                </c:pt>
                <c:pt idx="106">
                  <c:v>30388.5</c:v>
                </c:pt>
                <c:pt idx="107">
                  <c:v>30390.5</c:v>
                </c:pt>
                <c:pt idx="108">
                  <c:v>30402</c:v>
                </c:pt>
                <c:pt idx="109">
                  <c:v>30404</c:v>
                </c:pt>
                <c:pt idx="110">
                  <c:v>30404</c:v>
                </c:pt>
                <c:pt idx="111">
                  <c:v>30404</c:v>
                </c:pt>
                <c:pt idx="112">
                  <c:v>30408</c:v>
                </c:pt>
                <c:pt idx="113">
                  <c:v>30408</c:v>
                </c:pt>
                <c:pt idx="114">
                  <c:v>30408</c:v>
                </c:pt>
                <c:pt idx="115">
                  <c:v>30513</c:v>
                </c:pt>
                <c:pt idx="116">
                  <c:v>30515</c:v>
                </c:pt>
                <c:pt idx="117">
                  <c:v>30517</c:v>
                </c:pt>
                <c:pt idx="118">
                  <c:v>30544</c:v>
                </c:pt>
                <c:pt idx="119">
                  <c:v>30546</c:v>
                </c:pt>
                <c:pt idx="120">
                  <c:v>30583</c:v>
                </c:pt>
                <c:pt idx="121">
                  <c:v>30590.5</c:v>
                </c:pt>
                <c:pt idx="122">
                  <c:v>31137</c:v>
                </c:pt>
                <c:pt idx="123">
                  <c:v>31141</c:v>
                </c:pt>
                <c:pt idx="124">
                  <c:v>31215</c:v>
                </c:pt>
                <c:pt idx="125">
                  <c:v>31267.5</c:v>
                </c:pt>
                <c:pt idx="126">
                  <c:v>31277</c:v>
                </c:pt>
                <c:pt idx="127">
                  <c:v>31283</c:v>
                </c:pt>
                <c:pt idx="128">
                  <c:v>31314</c:v>
                </c:pt>
                <c:pt idx="129">
                  <c:v>31316</c:v>
                </c:pt>
                <c:pt idx="130">
                  <c:v>31318</c:v>
                </c:pt>
                <c:pt idx="131">
                  <c:v>31318</c:v>
                </c:pt>
                <c:pt idx="132">
                  <c:v>31329.5</c:v>
                </c:pt>
                <c:pt idx="133">
                  <c:v>31331.5</c:v>
                </c:pt>
                <c:pt idx="134">
                  <c:v>31345</c:v>
                </c:pt>
                <c:pt idx="135">
                  <c:v>31366.5</c:v>
                </c:pt>
                <c:pt idx="136">
                  <c:v>31376</c:v>
                </c:pt>
                <c:pt idx="137">
                  <c:v>31378</c:v>
                </c:pt>
                <c:pt idx="138">
                  <c:v>31382</c:v>
                </c:pt>
                <c:pt idx="139">
                  <c:v>32086</c:v>
                </c:pt>
                <c:pt idx="140">
                  <c:v>32611.5</c:v>
                </c:pt>
                <c:pt idx="141">
                  <c:v>33331</c:v>
                </c:pt>
                <c:pt idx="142">
                  <c:v>33465</c:v>
                </c:pt>
                <c:pt idx="143">
                  <c:v>34842</c:v>
                </c:pt>
                <c:pt idx="144">
                  <c:v>34892.5</c:v>
                </c:pt>
                <c:pt idx="145">
                  <c:v>34904</c:v>
                </c:pt>
                <c:pt idx="146">
                  <c:v>34906</c:v>
                </c:pt>
                <c:pt idx="147">
                  <c:v>36182</c:v>
                </c:pt>
                <c:pt idx="148">
                  <c:v>36248</c:v>
                </c:pt>
                <c:pt idx="149">
                  <c:v>36248</c:v>
                </c:pt>
                <c:pt idx="150">
                  <c:v>36260</c:v>
                </c:pt>
                <c:pt idx="151">
                  <c:v>36275.5</c:v>
                </c:pt>
                <c:pt idx="152">
                  <c:v>36954</c:v>
                </c:pt>
                <c:pt idx="153">
                  <c:v>37592</c:v>
                </c:pt>
                <c:pt idx="154">
                  <c:v>37594</c:v>
                </c:pt>
                <c:pt idx="155">
                  <c:v>37638.5</c:v>
                </c:pt>
                <c:pt idx="156">
                  <c:v>38294</c:v>
                </c:pt>
                <c:pt idx="157">
                  <c:v>38963</c:v>
                </c:pt>
                <c:pt idx="158">
                  <c:v>39041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20">
                  <c:v>-2.9999999969732016E-4</c:v>
                </c:pt>
                <c:pt idx="22">
                  <c:v>4.005000002507586E-3</c:v>
                </c:pt>
                <c:pt idx="23">
                  <c:v>-3.3849999963422306E-3</c:v>
                </c:pt>
                <c:pt idx="24">
                  <c:v>-1.6499999765073881E-4</c:v>
                </c:pt>
                <c:pt idx="25">
                  <c:v>-5.1349999994272366E-3</c:v>
                </c:pt>
                <c:pt idx="26">
                  <c:v>-1.2249999999767169E-3</c:v>
                </c:pt>
                <c:pt idx="27">
                  <c:v>1.5300000013667159E-3</c:v>
                </c:pt>
                <c:pt idx="28">
                  <c:v>4.2950000060955063E-3</c:v>
                </c:pt>
                <c:pt idx="29">
                  <c:v>5.0800000026356429E-3</c:v>
                </c:pt>
                <c:pt idx="30">
                  <c:v>1.3400000025285408E-3</c:v>
                </c:pt>
                <c:pt idx="31">
                  <c:v>-5.380000002332963E-3</c:v>
                </c:pt>
                <c:pt idx="32">
                  <c:v>1.1850000082631595E-3</c:v>
                </c:pt>
                <c:pt idx="33">
                  <c:v>2.2800000006100163E-3</c:v>
                </c:pt>
                <c:pt idx="34">
                  <c:v>5.9000000037485734E-3</c:v>
                </c:pt>
                <c:pt idx="35">
                  <c:v>3.5449999995762482E-3</c:v>
                </c:pt>
                <c:pt idx="36">
                  <c:v>6.4550000024610199E-3</c:v>
                </c:pt>
                <c:pt idx="72">
                  <c:v>-1.3414999993983656E-2</c:v>
                </c:pt>
                <c:pt idx="73">
                  <c:v>-1.091499999165535E-2</c:v>
                </c:pt>
                <c:pt idx="74">
                  <c:v>-1.8004999998083804E-2</c:v>
                </c:pt>
                <c:pt idx="75">
                  <c:v>-1.5805000002728775E-2</c:v>
                </c:pt>
                <c:pt idx="76">
                  <c:v>-1.0784999998577405E-2</c:v>
                </c:pt>
                <c:pt idx="77">
                  <c:v>-1.4539999989210628E-2</c:v>
                </c:pt>
                <c:pt idx="78">
                  <c:v>-1.329999999870779E-2</c:v>
                </c:pt>
                <c:pt idx="79">
                  <c:v>-9.01999999769032E-3</c:v>
                </c:pt>
                <c:pt idx="80">
                  <c:v>-1.8765000000712462E-2</c:v>
                </c:pt>
                <c:pt idx="81">
                  <c:v>-1.5809999997145496E-2</c:v>
                </c:pt>
                <c:pt idx="82">
                  <c:v>-2.0699999993667006E-2</c:v>
                </c:pt>
                <c:pt idx="83">
                  <c:v>-1.8024999997578561E-2</c:v>
                </c:pt>
                <c:pt idx="84">
                  <c:v>-1.8714999998337589E-2</c:v>
                </c:pt>
                <c:pt idx="85">
                  <c:v>-1.5004999993834645E-2</c:v>
                </c:pt>
                <c:pt idx="86">
                  <c:v>-1.1594999996304978E-2</c:v>
                </c:pt>
                <c:pt idx="87">
                  <c:v>-1.6459999998915009E-2</c:v>
                </c:pt>
                <c:pt idx="88">
                  <c:v>-1.3049999994109385E-2</c:v>
                </c:pt>
                <c:pt idx="89">
                  <c:v>-1.6629999998258427E-2</c:v>
                </c:pt>
                <c:pt idx="90">
                  <c:v>-1.4819999996689148E-2</c:v>
                </c:pt>
                <c:pt idx="91">
                  <c:v>-2.1114999995916151E-2</c:v>
                </c:pt>
                <c:pt idx="93">
                  <c:v>-2.5604999995266553E-2</c:v>
                </c:pt>
                <c:pt idx="94">
                  <c:v>-2.7044999995268881E-2</c:v>
                </c:pt>
                <c:pt idx="150">
                  <c:v>-8.0299999994167592E-2</c:v>
                </c:pt>
                <c:pt idx="151">
                  <c:v>-8.3122499992896337E-2</c:v>
                </c:pt>
                <c:pt idx="152">
                  <c:v>-7.8029999996942934E-2</c:v>
                </c:pt>
                <c:pt idx="153">
                  <c:v>-9.5639999999548309E-2</c:v>
                </c:pt>
                <c:pt idx="154">
                  <c:v>-8.6429999995743856E-2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E4-4A02-B780-3502B13F76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91">
                    <c:v>4.0000000000000002E-4</c:v>
                  </c:pt>
                  <c:pt idx="92">
                    <c:v>6.3E-3</c:v>
                  </c:pt>
                  <c:pt idx="93">
                    <c:v>2.0999999999999999E-3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8">
                    <c:v>0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5.0000000000000001E-4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  <c:pt idx="133">
                    <c:v>2.9999999999999997E-4</c:v>
                  </c:pt>
                  <c:pt idx="134">
                    <c:v>1E-4</c:v>
                  </c:pt>
                  <c:pt idx="135">
                    <c:v>5.0000000000000001E-4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2.9999999999999997E-4</c:v>
                  </c:pt>
                  <c:pt idx="147">
                    <c:v>1E-3</c:v>
                  </c:pt>
                  <c:pt idx="148">
                    <c:v>5.0000000000000001E-4</c:v>
                  </c:pt>
                  <c:pt idx="149">
                    <c:v>4.8000000000000001E-4</c:v>
                  </c:pt>
                  <c:pt idx="150">
                    <c:v>4.7999999999999996E-3</c:v>
                  </c:pt>
                  <c:pt idx="151">
                    <c:v>4.5999999999999999E-3</c:v>
                  </c:pt>
                  <c:pt idx="152">
                    <c:v>2.5999999999999999E-3</c:v>
                  </c:pt>
                  <c:pt idx="153">
                    <c:v>3.3E-3</c:v>
                  </c:pt>
                  <c:pt idx="154">
                    <c:v>7.3000000000000001E-3</c:v>
                  </c:pt>
                  <c:pt idx="155">
                    <c:v>5.0000000000000001E-4</c:v>
                  </c:pt>
                  <c:pt idx="156">
                    <c:v>3.3999999999999998E-3</c:v>
                  </c:pt>
                  <c:pt idx="157">
                    <c:v>3.5000000000000001E-3</c:v>
                  </c:pt>
                  <c:pt idx="158">
                    <c:v>5.9999999999999995E-4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91">
                    <c:v>4.0000000000000002E-4</c:v>
                  </c:pt>
                  <c:pt idx="92">
                    <c:v>6.3E-3</c:v>
                  </c:pt>
                  <c:pt idx="93">
                    <c:v>2.0999999999999999E-3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8">
                    <c:v>0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5.0000000000000001E-4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  <c:pt idx="133">
                    <c:v>2.9999999999999997E-4</c:v>
                  </c:pt>
                  <c:pt idx="134">
                    <c:v>1E-4</c:v>
                  </c:pt>
                  <c:pt idx="135">
                    <c:v>5.0000000000000001E-4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2.9999999999999997E-4</c:v>
                  </c:pt>
                  <c:pt idx="147">
                    <c:v>1E-3</c:v>
                  </c:pt>
                  <c:pt idx="148">
                    <c:v>5.0000000000000001E-4</c:v>
                  </c:pt>
                  <c:pt idx="149">
                    <c:v>4.8000000000000001E-4</c:v>
                  </c:pt>
                  <c:pt idx="150">
                    <c:v>4.7999999999999996E-3</c:v>
                  </c:pt>
                  <c:pt idx="151">
                    <c:v>4.5999999999999999E-3</c:v>
                  </c:pt>
                  <c:pt idx="152">
                    <c:v>2.5999999999999999E-3</c:v>
                  </c:pt>
                  <c:pt idx="153">
                    <c:v>3.3E-3</c:v>
                  </c:pt>
                  <c:pt idx="154">
                    <c:v>7.3000000000000001E-3</c:v>
                  </c:pt>
                  <c:pt idx="155">
                    <c:v>5.0000000000000001E-4</c:v>
                  </c:pt>
                  <c:pt idx="156">
                    <c:v>3.3999999999999998E-3</c:v>
                  </c:pt>
                  <c:pt idx="157">
                    <c:v>3.5000000000000001E-3</c:v>
                  </c:pt>
                  <c:pt idx="1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-10662</c:v>
                </c:pt>
                <c:pt idx="1">
                  <c:v>-9696</c:v>
                </c:pt>
                <c:pt idx="2">
                  <c:v>-8659</c:v>
                </c:pt>
                <c:pt idx="3">
                  <c:v>-7687</c:v>
                </c:pt>
                <c:pt idx="4">
                  <c:v>-4332</c:v>
                </c:pt>
                <c:pt idx="5">
                  <c:v>-4330</c:v>
                </c:pt>
                <c:pt idx="6">
                  <c:v>-4266</c:v>
                </c:pt>
                <c:pt idx="7">
                  <c:v>-4264</c:v>
                </c:pt>
                <c:pt idx="8">
                  <c:v>-4260</c:v>
                </c:pt>
                <c:pt idx="9">
                  <c:v>-4227</c:v>
                </c:pt>
                <c:pt idx="10">
                  <c:v>-4225</c:v>
                </c:pt>
                <c:pt idx="11">
                  <c:v>-4099</c:v>
                </c:pt>
                <c:pt idx="12">
                  <c:v>-4060</c:v>
                </c:pt>
                <c:pt idx="13">
                  <c:v>-3521</c:v>
                </c:pt>
                <c:pt idx="14">
                  <c:v>-3488</c:v>
                </c:pt>
                <c:pt idx="15">
                  <c:v>-2953</c:v>
                </c:pt>
                <c:pt idx="16">
                  <c:v>-2889</c:v>
                </c:pt>
                <c:pt idx="17">
                  <c:v>-2850</c:v>
                </c:pt>
                <c:pt idx="18">
                  <c:v>-2846</c:v>
                </c:pt>
                <c:pt idx="19">
                  <c:v>-2778</c:v>
                </c:pt>
                <c:pt idx="20">
                  <c:v>0</c:v>
                </c:pt>
                <c:pt idx="21">
                  <c:v>0</c:v>
                </c:pt>
                <c:pt idx="22">
                  <c:v>21</c:v>
                </c:pt>
                <c:pt idx="23">
                  <c:v>23</c:v>
                </c:pt>
                <c:pt idx="24">
                  <c:v>27</c:v>
                </c:pt>
                <c:pt idx="25">
                  <c:v>93</c:v>
                </c:pt>
                <c:pt idx="26">
                  <c:v>95</c:v>
                </c:pt>
                <c:pt idx="27">
                  <c:v>126</c:v>
                </c:pt>
                <c:pt idx="28">
                  <c:v>159</c:v>
                </c:pt>
                <c:pt idx="29">
                  <c:v>636</c:v>
                </c:pt>
                <c:pt idx="30">
                  <c:v>668</c:v>
                </c:pt>
                <c:pt idx="31">
                  <c:v>764</c:v>
                </c:pt>
                <c:pt idx="32">
                  <c:v>797</c:v>
                </c:pt>
                <c:pt idx="33">
                  <c:v>2856</c:v>
                </c:pt>
                <c:pt idx="34">
                  <c:v>2860</c:v>
                </c:pt>
                <c:pt idx="35">
                  <c:v>2889</c:v>
                </c:pt>
                <c:pt idx="36">
                  <c:v>2891</c:v>
                </c:pt>
                <c:pt idx="37">
                  <c:v>4274</c:v>
                </c:pt>
                <c:pt idx="38">
                  <c:v>4966</c:v>
                </c:pt>
                <c:pt idx="39">
                  <c:v>4968</c:v>
                </c:pt>
                <c:pt idx="40">
                  <c:v>4970</c:v>
                </c:pt>
                <c:pt idx="41">
                  <c:v>4972</c:v>
                </c:pt>
                <c:pt idx="42">
                  <c:v>5104</c:v>
                </c:pt>
                <c:pt idx="43">
                  <c:v>5106</c:v>
                </c:pt>
                <c:pt idx="44">
                  <c:v>5137</c:v>
                </c:pt>
                <c:pt idx="45">
                  <c:v>5668</c:v>
                </c:pt>
                <c:pt idx="46">
                  <c:v>5672</c:v>
                </c:pt>
                <c:pt idx="47">
                  <c:v>5676</c:v>
                </c:pt>
                <c:pt idx="48">
                  <c:v>5734</c:v>
                </c:pt>
                <c:pt idx="49">
                  <c:v>5769</c:v>
                </c:pt>
                <c:pt idx="50">
                  <c:v>5773</c:v>
                </c:pt>
                <c:pt idx="51">
                  <c:v>5775</c:v>
                </c:pt>
                <c:pt idx="52">
                  <c:v>7952</c:v>
                </c:pt>
                <c:pt idx="53">
                  <c:v>9103</c:v>
                </c:pt>
                <c:pt idx="54">
                  <c:v>9107</c:v>
                </c:pt>
                <c:pt idx="55">
                  <c:v>9288</c:v>
                </c:pt>
                <c:pt idx="56">
                  <c:v>9311</c:v>
                </c:pt>
                <c:pt idx="57">
                  <c:v>9342</c:v>
                </c:pt>
                <c:pt idx="58">
                  <c:v>14233</c:v>
                </c:pt>
                <c:pt idx="59">
                  <c:v>15001</c:v>
                </c:pt>
                <c:pt idx="60">
                  <c:v>15639</c:v>
                </c:pt>
                <c:pt idx="61">
                  <c:v>15641</c:v>
                </c:pt>
                <c:pt idx="62">
                  <c:v>15773</c:v>
                </c:pt>
                <c:pt idx="63">
                  <c:v>16321</c:v>
                </c:pt>
                <c:pt idx="64">
                  <c:v>16351</c:v>
                </c:pt>
                <c:pt idx="65">
                  <c:v>17055</c:v>
                </c:pt>
                <c:pt idx="66">
                  <c:v>17795</c:v>
                </c:pt>
                <c:pt idx="67">
                  <c:v>19196</c:v>
                </c:pt>
                <c:pt idx="68">
                  <c:v>19197</c:v>
                </c:pt>
                <c:pt idx="69">
                  <c:v>19197</c:v>
                </c:pt>
                <c:pt idx="70">
                  <c:v>19197</c:v>
                </c:pt>
                <c:pt idx="71">
                  <c:v>19198</c:v>
                </c:pt>
                <c:pt idx="72">
                  <c:v>22777</c:v>
                </c:pt>
                <c:pt idx="73">
                  <c:v>22777</c:v>
                </c:pt>
                <c:pt idx="74">
                  <c:v>22779</c:v>
                </c:pt>
                <c:pt idx="75">
                  <c:v>22779</c:v>
                </c:pt>
                <c:pt idx="76">
                  <c:v>22843</c:v>
                </c:pt>
                <c:pt idx="77">
                  <c:v>22852</c:v>
                </c:pt>
                <c:pt idx="78">
                  <c:v>22860</c:v>
                </c:pt>
                <c:pt idx="79">
                  <c:v>22876</c:v>
                </c:pt>
                <c:pt idx="80">
                  <c:v>23347</c:v>
                </c:pt>
                <c:pt idx="81">
                  <c:v>23378</c:v>
                </c:pt>
                <c:pt idx="82">
                  <c:v>23380</c:v>
                </c:pt>
                <c:pt idx="83">
                  <c:v>23415</c:v>
                </c:pt>
                <c:pt idx="84">
                  <c:v>23417</c:v>
                </c:pt>
                <c:pt idx="85">
                  <c:v>23419</c:v>
                </c:pt>
                <c:pt idx="86">
                  <c:v>23421</c:v>
                </c:pt>
                <c:pt idx="87">
                  <c:v>23448</c:v>
                </c:pt>
                <c:pt idx="88">
                  <c:v>23450</c:v>
                </c:pt>
                <c:pt idx="89">
                  <c:v>23514</c:v>
                </c:pt>
                <c:pt idx="90">
                  <c:v>23516</c:v>
                </c:pt>
                <c:pt idx="91">
                  <c:v>25437</c:v>
                </c:pt>
                <c:pt idx="92">
                  <c:v>27016</c:v>
                </c:pt>
                <c:pt idx="93">
                  <c:v>28459</c:v>
                </c:pt>
                <c:pt idx="94">
                  <c:v>29031</c:v>
                </c:pt>
                <c:pt idx="95">
                  <c:v>29809</c:v>
                </c:pt>
                <c:pt idx="96">
                  <c:v>29840</c:v>
                </c:pt>
                <c:pt idx="97">
                  <c:v>29865</c:v>
                </c:pt>
                <c:pt idx="98">
                  <c:v>29902</c:v>
                </c:pt>
                <c:pt idx="99">
                  <c:v>29904</c:v>
                </c:pt>
                <c:pt idx="100">
                  <c:v>29906</c:v>
                </c:pt>
                <c:pt idx="101">
                  <c:v>29935</c:v>
                </c:pt>
                <c:pt idx="102">
                  <c:v>29937</c:v>
                </c:pt>
                <c:pt idx="103">
                  <c:v>29939</c:v>
                </c:pt>
                <c:pt idx="104">
                  <c:v>29941</c:v>
                </c:pt>
                <c:pt idx="105">
                  <c:v>30388.5</c:v>
                </c:pt>
                <c:pt idx="106">
                  <c:v>30388.5</c:v>
                </c:pt>
                <c:pt idx="107">
                  <c:v>30390.5</c:v>
                </c:pt>
                <c:pt idx="108">
                  <c:v>30402</c:v>
                </c:pt>
                <c:pt idx="109">
                  <c:v>30404</c:v>
                </c:pt>
                <c:pt idx="110">
                  <c:v>30404</c:v>
                </c:pt>
                <c:pt idx="111">
                  <c:v>30404</c:v>
                </c:pt>
                <c:pt idx="112">
                  <c:v>30408</c:v>
                </c:pt>
                <c:pt idx="113">
                  <c:v>30408</c:v>
                </c:pt>
                <c:pt idx="114">
                  <c:v>30408</c:v>
                </c:pt>
                <c:pt idx="115">
                  <c:v>30513</c:v>
                </c:pt>
                <c:pt idx="116">
                  <c:v>30515</c:v>
                </c:pt>
                <c:pt idx="117">
                  <c:v>30517</c:v>
                </c:pt>
                <c:pt idx="118">
                  <c:v>30544</c:v>
                </c:pt>
                <c:pt idx="119">
                  <c:v>30546</c:v>
                </c:pt>
                <c:pt idx="120">
                  <c:v>30583</c:v>
                </c:pt>
                <c:pt idx="121">
                  <c:v>30590.5</c:v>
                </c:pt>
                <c:pt idx="122">
                  <c:v>31137</c:v>
                </c:pt>
                <c:pt idx="123">
                  <c:v>31141</c:v>
                </c:pt>
                <c:pt idx="124">
                  <c:v>31215</c:v>
                </c:pt>
                <c:pt idx="125">
                  <c:v>31267.5</c:v>
                </c:pt>
                <c:pt idx="126">
                  <c:v>31277</c:v>
                </c:pt>
                <c:pt idx="127">
                  <c:v>31283</c:v>
                </c:pt>
                <c:pt idx="128">
                  <c:v>31314</c:v>
                </c:pt>
                <c:pt idx="129">
                  <c:v>31316</c:v>
                </c:pt>
                <c:pt idx="130">
                  <c:v>31318</c:v>
                </c:pt>
                <c:pt idx="131">
                  <c:v>31318</c:v>
                </c:pt>
                <c:pt idx="132">
                  <c:v>31329.5</c:v>
                </c:pt>
                <c:pt idx="133">
                  <c:v>31331.5</c:v>
                </c:pt>
                <c:pt idx="134">
                  <c:v>31345</c:v>
                </c:pt>
                <c:pt idx="135">
                  <c:v>31366.5</c:v>
                </c:pt>
                <c:pt idx="136">
                  <c:v>31376</c:v>
                </c:pt>
                <c:pt idx="137">
                  <c:v>31378</c:v>
                </c:pt>
                <c:pt idx="138">
                  <c:v>31382</c:v>
                </c:pt>
                <c:pt idx="139">
                  <c:v>32086</c:v>
                </c:pt>
                <c:pt idx="140">
                  <c:v>32611.5</c:v>
                </c:pt>
                <c:pt idx="141">
                  <c:v>33331</c:v>
                </c:pt>
                <c:pt idx="142">
                  <c:v>33465</c:v>
                </c:pt>
                <c:pt idx="143">
                  <c:v>34842</c:v>
                </c:pt>
                <c:pt idx="144">
                  <c:v>34892.5</c:v>
                </c:pt>
                <c:pt idx="145">
                  <c:v>34904</c:v>
                </c:pt>
                <c:pt idx="146">
                  <c:v>34906</c:v>
                </c:pt>
                <c:pt idx="147">
                  <c:v>36182</c:v>
                </c:pt>
                <c:pt idx="148">
                  <c:v>36248</c:v>
                </c:pt>
                <c:pt idx="149">
                  <c:v>36248</c:v>
                </c:pt>
                <c:pt idx="150">
                  <c:v>36260</c:v>
                </c:pt>
                <c:pt idx="151">
                  <c:v>36275.5</c:v>
                </c:pt>
                <c:pt idx="152">
                  <c:v>36954</c:v>
                </c:pt>
                <c:pt idx="153">
                  <c:v>37592</c:v>
                </c:pt>
                <c:pt idx="154">
                  <c:v>37594</c:v>
                </c:pt>
                <c:pt idx="155">
                  <c:v>37638.5</c:v>
                </c:pt>
                <c:pt idx="156">
                  <c:v>38294</c:v>
                </c:pt>
                <c:pt idx="157">
                  <c:v>38963</c:v>
                </c:pt>
                <c:pt idx="158">
                  <c:v>39041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92">
                  <c:v>-2.5819999995292164E-2</c:v>
                </c:pt>
                <c:pt idx="95">
                  <c:v>-4.3955000001005828E-2</c:v>
                </c:pt>
                <c:pt idx="96">
                  <c:v>-3.19999999992433E-2</c:v>
                </c:pt>
                <c:pt idx="97">
                  <c:v>-3.7875000001804437E-2</c:v>
                </c:pt>
                <c:pt idx="98">
                  <c:v>-4.2089999995368998E-2</c:v>
                </c:pt>
                <c:pt idx="99">
                  <c:v>-3.7779999998747371E-2</c:v>
                </c:pt>
                <c:pt idx="100">
                  <c:v>-4.1469999996479601E-2</c:v>
                </c:pt>
                <c:pt idx="101">
                  <c:v>-4.1824999992968515E-2</c:v>
                </c:pt>
                <c:pt idx="102">
                  <c:v>-3.9014999994833488E-2</c:v>
                </c:pt>
                <c:pt idx="103">
                  <c:v>-4.0804999996908009E-2</c:v>
                </c:pt>
                <c:pt idx="104">
                  <c:v>-4.0795000000798609E-2</c:v>
                </c:pt>
                <c:pt idx="105">
                  <c:v>-4.2547500001091976E-2</c:v>
                </c:pt>
                <c:pt idx="106">
                  <c:v>-3.6157499998807907E-2</c:v>
                </c:pt>
                <c:pt idx="107">
                  <c:v>-4.996749999554595E-2</c:v>
                </c:pt>
                <c:pt idx="108">
                  <c:v>-4.063999999925727E-2</c:v>
                </c:pt>
                <c:pt idx="109">
                  <c:v>-4.7489999997196719E-2</c:v>
                </c:pt>
                <c:pt idx="110">
                  <c:v>-4.5399999995424878E-2</c:v>
                </c:pt>
                <c:pt idx="111">
                  <c:v>-4.5399999995424878E-2</c:v>
                </c:pt>
                <c:pt idx="112">
                  <c:v>-4.6429999994870741E-2</c:v>
                </c:pt>
                <c:pt idx="113">
                  <c:v>-4.6429999994870741E-2</c:v>
                </c:pt>
                <c:pt idx="114">
                  <c:v>-4.5729999998002313E-2</c:v>
                </c:pt>
                <c:pt idx="115">
                  <c:v>-4.5135000000300352E-2</c:v>
                </c:pt>
                <c:pt idx="116">
                  <c:v>-4.652499999065185E-2</c:v>
                </c:pt>
                <c:pt idx="117">
                  <c:v>-4.6815000001515727E-2</c:v>
                </c:pt>
                <c:pt idx="118">
                  <c:v>-4.2059999999764841E-2</c:v>
                </c:pt>
                <c:pt idx="119">
                  <c:v>-4.4269999998505227E-2</c:v>
                </c:pt>
                <c:pt idx="120">
                  <c:v>-3.7084999996295664E-2</c:v>
                </c:pt>
                <c:pt idx="121">
                  <c:v>-3.9047499994921964E-2</c:v>
                </c:pt>
                <c:pt idx="122">
                  <c:v>-4.321499999059597E-2</c:v>
                </c:pt>
                <c:pt idx="123">
                  <c:v>-5.0195000003441237E-2</c:v>
                </c:pt>
                <c:pt idx="124">
                  <c:v>-4.7524999994493555E-2</c:v>
                </c:pt>
                <c:pt idx="125">
                  <c:v>-1.9862499997543637E-2</c:v>
                </c:pt>
                <c:pt idx="126">
                  <c:v>-4.4814999993832316E-2</c:v>
                </c:pt>
                <c:pt idx="127">
                  <c:v>-4.5185000002675224E-2</c:v>
                </c:pt>
                <c:pt idx="128">
                  <c:v>-5.4029999999329448E-2</c:v>
                </c:pt>
                <c:pt idx="129">
                  <c:v>-3.9419999993697274E-2</c:v>
                </c:pt>
                <c:pt idx="130">
                  <c:v>-3.6909999995259568E-2</c:v>
                </c:pt>
                <c:pt idx="131">
                  <c:v>-3.170999999565538E-2</c:v>
                </c:pt>
                <c:pt idx="132">
                  <c:v>-5.5752499996742699E-2</c:v>
                </c:pt>
                <c:pt idx="133">
                  <c:v>-2.2842500002298038E-2</c:v>
                </c:pt>
                <c:pt idx="134">
                  <c:v>-4.6974999997473788E-2</c:v>
                </c:pt>
                <c:pt idx="135">
                  <c:v>-4.1567499996745028E-2</c:v>
                </c:pt>
                <c:pt idx="136">
                  <c:v>-4.1619999996328261E-2</c:v>
                </c:pt>
                <c:pt idx="137">
                  <c:v>-4.8209999993559904E-2</c:v>
                </c:pt>
                <c:pt idx="138">
                  <c:v>-4.2189999992842786E-2</c:v>
                </c:pt>
                <c:pt idx="139">
                  <c:v>-4.5569999994768295E-2</c:v>
                </c:pt>
                <c:pt idx="140">
                  <c:v>-5.6542499994975515E-2</c:v>
                </c:pt>
                <c:pt idx="141">
                  <c:v>-5.9644999993906822E-2</c:v>
                </c:pt>
                <c:pt idx="142">
                  <c:v>-5.4574999994656537E-2</c:v>
                </c:pt>
                <c:pt idx="143">
                  <c:v>-5.7589999996707775E-2</c:v>
                </c:pt>
                <c:pt idx="144">
                  <c:v>-6.5937499988649506E-2</c:v>
                </c:pt>
                <c:pt idx="145">
                  <c:v>-6.8079999997280538E-2</c:v>
                </c:pt>
                <c:pt idx="146">
                  <c:v>-5.356999999639811E-2</c:v>
                </c:pt>
                <c:pt idx="147">
                  <c:v>-7.6099999991129152E-2</c:v>
                </c:pt>
                <c:pt idx="148">
                  <c:v>-8.4699999999429565E-2</c:v>
                </c:pt>
                <c:pt idx="149">
                  <c:v>-7.963000000017928E-2</c:v>
                </c:pt>
                <c:pt idx="155">
                  <c:v>-8.7137499998789281E-2</c:v>
                </c:pt>
                <c:pt idx="156">
                  <c:v>-9.4529999994847458E-2</c:v>
                </c:pt>
                <c:pt idx="157">
                  <c:v>-9.5084999993559904E-2</c:v>
                </c:pt>
                <c:pt idx="158">
                  <c:v>-0.10589499999332475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E4-4A02-B780-3502B13F76C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91">
                    <c:v>4.0000000000000002E-4</c:v>
                  </c:pt>
                  <c:pt idx="92">
                    <c:v>6.3E-3</c:v>
                  </c:pt>
                  <c:pt idx="93">
                    <c:v>2.0999999999999999E-3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8">
                    <c:v>0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5.0000000000000001E-4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  <c:pt idx="133">
                    <c:v>2.9999999999999997E-4</c:v>
                  </c:pt>
                  <c:pt idx="134">
                    <c:v>1E-4</c:v>
                  </c:pt>
                  <c:pt idx="135">
                    <c:v>5.0000000000000001E-4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2.9999999999999997E-4</c:v>
                  </c:pt>
                  <c:pt idx="147">
                    <c:v>1E-3</c:v>
                  </c:pt>
                  <c:pt idx="148">
                    <c:v>5.0000000000000001E-4</c:v>
                  </c:pt>
                  <c:pt idx="149">
                    <c:v>4.8000000000000001E-4</c:v>
                  </c:pt>
                  <c:pt idx="150">
                    <c:v>4.7999999999999996E-3</c:v>
                  </c:pt>
                  <c:pt idx="151">
                    <c:v>4.5999999999999999E-3</c:v>
                  </c:pt>
                  <c:pt idx="152">
                    <c:v>2.5999999999999999E-3</c:v>
                  </c:pt>
                  <c:pt idx="153">
                    <c:v>3.3E-3</c:v>
                  </c:pt>
                  <c:pt idx="154">
                    <c:v>7.3000000000000001E-3</c:v>
                  </c:pt>
                  <c:pt idx="155">
                    <c:v>5.0000000000000001E-4</c:v>
                  </c:pt>
                  <c:pt idx="156">
                    <c:v>3.3999999999999998E-3</c:v>
                  </c:pt>
                  <c:pt idx="157">
                    <c:v>3.5000000000000001E-3</c:v>
                  </c:pt>
                  <c:pt idx="158">
                    <c:v>5.9999999999999995E-4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91">
                    <c:v>4.0000000000000002E-4</c:v>
                  </c:pt>
                  <c:pt idx="92">
                    <c:v>6.3E-3</c:v>
                  </c:pt>
                  <c:pt idx="93">
                    <c:v>2.0999999999999999E-3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8">
                    <c:v>0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5.0000000000000001E-4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  <c:pt idx="133">
                    <c:v>2.9999999999999997E-4</c:v>
                  </c:pt>
                  <c:pt idx="134">
                    <c:v>1E-4</c:v>
                  </c:pt>
                  <c:pt idx="135">
                    <c:v>5.0000000000000001E-4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2.9999999999999997E-4</c:v>
                  </c:pt>
                  <c:pt idx="147">
                    <c:v>1E-3</c:v>
                  </c:pt>
                  <c:pt idx="148">
                    <c:v>5.0000000000000001E-4</c:v>
                  </c:pt>
                  <c:pt idx="149">
                    <c:v>4.8000000000000001E-4</c:v>
                  </c:pt>
                  <c:pt idx="150">
                    <c:v>4.7999999999999996E-3</c:v>
                  </c:pt>
                  <c:pt idx="151">
                    <c:v>4.5999999999999999E-3</c:v>
                  </c:pt>
                  <c:pt idx="152">
                    <c:v>2.5999999999999999E-3</c:v>
                  </c:pt>
                  <c:pt idx="153">
                    <c:v>3.3E-3</c:v>
                  </c:pt>
                  <c:pt idx="154">
                    <c:v>7.3000000000000001E-3</c:v>
                  </c:pt>
                  <c:pt idx="155">
                    <c:v>5.0000000000000001E-4</c:v>
                  </c:pt>
                  <c:pt idx="156">
                    <c:v>3.3999999999999998E-3</c:v>
                  </c:pt>
                  <c:pt idx="157">
                    <c:v>3.5000000000000001E-3</c:v>
                  </c:pt>
                  <c:pt idx="1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-10662</c:v>
                </c:pt>
                <c:pt idx="1">
                  <c:v>-9696</c:v>
                </c:pt>
                <c:pt idx="2">
                  <c:v>-8659</c:v>
                </c:pt>
                <c:pt idx="3">
                  <c:v>-7687</c:v>
                </c:pt>
                <c:pt idx="4">
                  <c:v>-4332</c:v>
                </c:pt>
                <c:pt idx="5">
                  <c:v>-4330</c:v>
                </c:pt>
                <c:pt idx="6">
                  <c:v>-4266</c:v>
                </c:pt>
                <c:pt idx="7">
                  <c:v>-4264</c:v>
                </c:pt>
                <c:pt idx="8">
                  <c:v>-4260</c:v>
                </c:pt>
                <c:pt idx="9">
                  <c:v>-4227</c:v>
                </c:pt>
                <c:pt idx="10">
                  <c:v>-4225</c:v>
                </c:pt>
                <c:pt idx="11">
                  <c:v>-4099</c:v>
                </c:pt>
                <c:pt idx="12">
                  <c:v>-4060</c:v>
                </c:pt>
                <c:pt idx="13">
                  <c:v>-3521</c:v>
                </c:pt>
                <c:pt idx="14">
                  <c:v>-3488</c:v>
                </c:pt>
                <c:pt idx="15">
                  <c:v>-2953</c:v>
                </c:pt>
                <c:pt idx="16">
                  <c:v>-2889</c:v>
                </c:pt>
                <c:pt idx="17">
                  <c:v>-2850</c:v>
                </c:pt>
                <c:pt idx="18">
                  <c:v>-2846</c:v>
                </c:pt>
                <c:pt idx="19">
                  <c:v>-2778</c:v>
                </c:pt>
                <c:pt idx="20">
                  <c:v>0</c:v>
                </c:pt>
                <c:pt idx="21">
                  <c:v>0</c:v>
                </c:pt>
                <c:pt idx="22">
                  <c:v>21</c:v>
                </c:pt>
                <c:pt idx="23">
                  <c:v>23</c:v>
                </c:pt>
                <c:pt idx="24">
                  <c:v>27</c:v>
                </c:pt>
                <c:pt idx="25">
                  <c:v>93</c:v>
                </c:pt>
                <c:pt idx="26">
                  <c:v>95</c:v>
                </c:pt>
                <c:pt idx="27">
                  <c:v>126</c:v>
                </c:pt>
                <c:pt idx="28">
                  <c:v>159</c:v>
                </c:pt>
                <c:pt idx="29">
                  <c:v>636</c:v>
                </c:pt>
                <c:pt idx="30">
                  <c:v>668</c:v>
                </c:pt>
                <c:pt idx="31">
                  <c:v>764</c:v>
                </c:pt>
                <c:pt idx="32">
                  <c:v>797</c:v>
                </c:pt>
                <c:pt idx="33">
                  <c:v>2856</c:v>
                </c:pt>
                <c:pt idx="34">
                  <c:v>2860</c:v>
                </c:pt>
                <c:pt idx="35">
                  <c:v>2889</c:v>
                </c:pt>
                <c:pt idx="36">
                  <c:v>2891</c:v>
                </c:pt>
                <c:pt idx="37">
                  <c:v>4274</c:v>
                </c:pt>
                <c:pt idx="38">
                  <c:v>4966</c:v>
                </c:pt>
                <c:pt idx="39">
                  <c:v>4968</c:v>
                </c:pt>
                <c:pt idx="40">
                  <c:v>4970</c:v>
                </c:pt>
                <c:pt idx="41">
                  <c:v>4972</c:v>
                </c:pt>
                <c:pt idx="42">
                  <c:v>5104</c:v>
                </c:pt>
                <c:pt idx="43">
                  <c:v>5106</c:v>
                </c:pt>
                <c:pt idx="44">
                  <c:v>5137</c:v>
                </c:pt>
                <c:pt idx="45">
                  <c:v>5668</c:v>
                </c:pt>
                <c:pt idx="46">
                  <c:v>5672</c:v>
                </c:pt>
                <c:pt idx="47">
                  <c:v>5676</c:v>
                </c:pt>
                <c:pt idx="48">
                  <c:v>5734</c:v>
                </c:pt>
                <c:pt idx="49">
                  <c:v>5769</c:v>
                </c:pt>
                <c:pt idx="50">
                  <c:v>5773</c:v>
                </c:pt>
                <c:pt idx="51">
                  <c:v>5775</c:v>
                </c:pt>
                <c:pt idx="52">
                  <c:v>7952</c:v>
                </c:pt>
                <c:pt idx="53">
                  <c:v>9103</c:v>
                </c:pt>
                <c:pt idx="54">
                  <c:v>9107</c:v>
                </c:pt>
                <c:pt idx="55">
                  <c:v>9288</c:v>
                </c:pt>
                <c:pt idx="56">
                  <c:v>9311</c:v>
                </c:pt>
                <c:pt idx="57">
                  <c:v>9342</c:v>
                </c:pt>
                <c:pt idx="58">
                  <c:v>14233</c:v>
                </c:pt>
                <c:pt idx="59">
                  <c:v>15001</c:v>
                </c:pt>
                <c:pt idx="60">
                  <c:v>15639</c:v>
                </c:pt>
                <c:pt idx="61">
                  <c:v>15641</c:v>
                </c:pt>
                <c:pt idx="62">
                  <c:v>15773</c:v>
                </c:pt>
                <c:pt idx="63">
                  <c:v>16321</c:v>
                </c:pt>
                <c:pt idx="64">
                  <c:v>16351</c:v>
                </c:pt>
                <c:pt idx="65">
                  <c:v>17055</c:v>
                </c:pt>
                <c:pt idx="66">
                  <c:v>17795</c:v>
                </c:pt>
                <c:pt idx="67">
                  <c:v>19196</c:v>
                </c:pt>
                <c:pt idx="68">
                  <c:v>19197</c:v>
                </c:pt>
                <c:pt idx="69">
                  <c:v>19197</c:v>
                </c:pt>
                <c:pt idx="70">
                  <c:v>19197</c:v>
                </c:pt>
                <c:pt idx="71">
                  <c:v>19198</c:v>
                </c:pt>
                <c:pt idx="72">
                  <c:v>22777</c:v>
                </c:pt>
                <c:pt idx="73">
                  <c:v>22777</c:v>
                </c:pt>
                <c:pt idx="74">
                  <c:v>22779</c:v>
                </c:pt>
                <c:pt idx="75">
                  <c:v>22779</c:v>
                </c:pt>
                <c:pt idx="76">
                  <c:v>22843</c:v>
                </c:pt>
                <c:pt idx="77">
                  <c:v>22852</c:v>
                </c:pt>
                <c:pt idx="78">
                  <c:v>22860</c:v>
                </c:pt>
                <c:pt idx="79">
                  <c:v>22876</c:v>
                </c:pt>
                <c:pt idx="80">
                  <c:v>23347</c:v>
                </c:pt>
                <c:pt idx="81">
                  <c:v>23378</c:v>
                </c:pt>
                <c:pt idx="82">
                  <c:v>23380</c:v>
                </c:pt>
                <c:pt idx="83">
                  <c:v>23415</c:v>
                </c:pt>
                <c:pt idx="84">
                  <c:v>23417</c:v>
                </c:pt>
                <c:pt idx="85">
                  <c:v>23419</c:v>
                </c:pt>
                <c:pt idx="86">
                  <c:v>23421</c:v>
                </c:pt>
                <c:pt idx="87">
                  <c:v>23448</c:v>
                </c:pt>
                <c:pt idx="88">
                  <c:v>23450</c:v>
                </c:pt>
                <c:pt idx="89">
                  <c:v>23514</c:v>
                </c:pt>
                <c:pt idx="90">
                  <c:v>23516</c:v>
                </c:pt>
                <c:pt idx="91">
                  <c:v>25437</c:v>
                </c:pt>
                <c:pt idx="92">
                  <c:v>27016</c:v>
                </c:pt>
                <c:pt idx="93">
                  <c:v>28459</c:v>
                </c:pt>
                <c:pt idx="94">
                  <c:v>29031</c:v>
                </c:pt>
                <c:pt idx="95">
                  <c:v>29809</c:v>
                </c:pt>
                <c:pt idx="96">
                  <c:v>29840</c:v>
                </c:pt>
                <c:pt idx="97">
                  <c:v>29865</c:v>
                </c:pt>
                <c:pt idx="98">
                  <c:v>29902</c:v>
                </c:pt>
                <c:pt idx="99">
                  <c:v>29904</c:v>
                </c:pt>
                <c:pt idx="100">
                  <c:v>29906</c:v>
                </c:pt>
                <c:pt idx="101">
                  <c:v>29935</c:v>
                </c:pt>
                <c:pt idx="102">
                  <c:v>29937</c:v>
                </c:pt>
                <c:pt idx="103">
                  <c:v>29939</c:v>
                </c:pt>
                <c:pt idx="104">
                  <c:v>29941</c:v>
                </c:pt>
                <c:pt idx="105">
                  <c:v>30388.5</c:v>
                </c:pt>
                <c:pt idx="106">
                  <c:v>30388.5</c:v>
                </c:pt>
                <c:pt idx="107">
                  <c:v>30390.5</c:v>
                </c:pt>
                <c:pt idx="108">
                  <c:v>30402</c:v>
                </c:pt>
                <c:pt idx="109">
                  <c:v>30404</c:v>
                </c:pt>
                <c:pt idx="110">
                  <c:v>30404</c:v>
                </c:pt>
                <c:pt idx="111">
                  <c:v>30404</c:v>
                </c:pt>
                <c:pt idx="112">
                  <c:v>30408</c:v>
                </c:pt>
                <c:pt idx="113">
                  <c:v>30408</c:v>
                </c:pt>
                <c:pt idx="114">
                  <c:v>30408</c:v>
                </c:pt>
                <c:pt idx="115">
                  <c:v>30513</c:v>
                </c:pt>
                <c:pt idx="116">
                  <c:v>30515</c:v>
                </c:pt>
                <c:pt idx="117">
                  <c:v>30517</c:v>
                </c:pt>
                <c:pt idx="118">
                  <c:v>30544</c:v>
                </c:pt>
                <c:pt idx="119">
                  <c:v>30546</c:v>
                </c:pt>
                <c:pt idx="120">
                  <c:v>30583</c:v>
                </c:pt>
                <c:pt idx="121">
                  <c:v>30590.5</c:v>
                </c:pt>
                <c:pt idx="122">
                  <c:v>31137</c:v>
                </c:pt>
                <c:pt idx="123">
                  <c:v>31141</c:v>
                </c:pt>
                <c:pt idx="124">
                  <c:v>31215</c:v>
                </c:pt>
                <c:pt idx="125">
                  <c:v>31267.5</c:v>
                </c:pt>
                <c:pt idx="126">
                  <c:v>31277</c:v>
                </c:pt>
                <c:pt idx="127">
                  <c:v>31283</c:v>
                </c:pt>
                <c:pt idx="128">
                  <c:v>31314</c:v>
                </c:pt>
                <c:pt idx="129">
                  <c:v>31316</c:v>
                </c:pt>
                <c:pt idx="130">
                  <c:v>31318</c:v>
                </c:pt>
                <c:pt idx="131">
                  <c:v>31318</c:v>
                </c:pt>
                <c:pt idx="132">
                  <c:v>31329.5</c:v>
                </c:pt>
                <c:pt idx="133">
                  <c:v>31331.5</c:v>
                </c:pt>
                <c:pt idx="134">
                  <c:v>31345</c:v>
                </c:pt>
                <c:pt idx="135">
                  <c:v>31366.5</c:v>
                </c:pt>
                <c:pt idx="136">
                  <c:v>31376</c:v>
                </c:pt>
                <c:pt idx="137">
                  <c:v>31378</c:v>
                </c:pt>
                <c:pt idx="138">
                  <c:v>31382</c:v>
                </c:pt>
                <c:pt idx="139">
                  <c:v>32086</c:v>
                </c:pt>
                <c:pt idx="140">
                  <c:v>32611.5</c:v>
                </c:pt>
                <c:pt idx="141">
                  <c:v>33331</c:v>
                </c:pt>
                <c:pt idx="142">
                  <c:v>33465</c:v>
                </c:pt>
                <c:pt idx="143">
                  <c:v>34842</c:v>
                </c:pt>
                <c:pt idx="144">
                  <c:v>34892.5</c:v>
                </c:pt>
                <c:pt idx="145">
                  <c:v>34904</c:v>
                </c:pt>
                <c:pt idx="146">
                  <c:v>34906</c:v>
                </c:pt>
                <c:pt idx="147">
                  <c:v>36182</c:v>
                </c:pt>
                <c:pt idx="148">
                  <c:v>36248</c:v>
                </c:pt>
                <c:pt idx="149">
                  <c:v>36248</c:v>
                </c:pt>
                <c:pt idx="150">
                  <c:v>36260</c:v>
                </c:pt>
                <c:pt idx="151">
                  <c:v>36275.5</c:v>
                </c:pt>
                <c:pt idx="152">
                  <c:v>36954</c:v>
                </c:pt>
                <c:pt idx="153">
                  <c:v>37592</c:v>
                </c:pt>
                <c:pt idx="154">
                  <c:v>37594</c:v>
                </c:pt>
                <c:pt idx="155">
                  <c:v>37638.5</c:v>
                </c:pt>
                <c:pt idx="156">
                  <c:v>38294</c:v>
                </c:pt>
                <c:pt idx="157">
                  <c:v>38963</c:v>
                </c:pt>
                <c:pt idx="158">
                  <c:v>39041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E4-4A02-B780-3502B13F76C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91">
                    <c:v>4.0000000000000002E-4</c:v>
                  </c:pt>
                  <c:pt idx="92">
                    <c:v>6.3E-3</c:v>
                  </c:pt>
                  <c:pt idx="93">
                    <c:v>2.0999999999999999E-3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8">
                    <c:v>0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5.0000000000000001E-4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  <c:pt idx="133">
                    <c:v>2.9999999999999997E-4</c:v>
                  </c:pt>
                  <c:pt idx="134">
                    <c:v>1E-4</c:v>
                  </c:pt>
                  <c:pt idx="135">
                    <c:v>5.0000000000000001E-4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2.9999999999999997E-4</c:v>
                  </c:pt>
                  <c:pt idx="147">
                    <c:v>1E-3</c:v>
                  </c:pt>
                  <c:pt idx="148">
                    <c:v>5.0000000000000001E-4</c:v>
                  </c:pt>
                  <c:pt idx="149">
                    <c:v>4.8000000000000001E-4</c:v>
                  </c:pt>
                  <c:pt idx="150">
                    <c:v>4.7999999999999996E-3</c:v>
                  </c:pt>
                  <c:pt idx="151">
                    <c:v>4.5999999999999999E-3</c:v>
                  </c:pt>
                  <c:pt idx="152">
                    <c:v>2.5999999999999999E-3</c:v>
                  </c:pt>
                  <c:pt idx="153">
                    <c:v>3.3E-3</c:v>
                  </c:pt>
                  <c:pt idx="154">
                    <c:v>7.3000000000000001E-3</c:v>
                  </c:pt>
                  <c:pt idx="155">
                    <c:v>5.0000000000000001E-4</c:v>
                  </c:pt>
                  <c:pt idx="156">
                    <c:v>3.3999999999999998E-3</c:v>
                  </c:pt>
                  <c:pt idx="157">
                    <c:v>3.5000000000000001E-3</c:v>
                  </c:pt>
                  <c:pt idx="158">
                    <c:v>5.9999999999999995E-4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91">
                    <c:v>4.0000000000000002E-4</c:v>
                  </c:pt>
                  <c:pt idx="92">
                    <c:v>6.3E-3</c:v>
                  </c:pt>
                  <c:pt idx="93">
                    <c:v>2.0999999999999999E-3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8">
                    <c:v>0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5.0000000000000001E-4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  <c:pt idx="133">
                    <c:v>2.9999999999999997E-4</c:v>
                  </c:pt>
                  <c:pt idx="134">
                    <c:v>1E-4</c:v>
                  </c:pt>
                  <c:pt idx="135">
                    <c:v>5.0000000000000001E-4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2.9999999999999997E-4</c:v>
                  </c:pt>
                  <c:pt idx="147">
                    <c:v>1E-3</c:v>
                  </c:pt>
                  <c:pt idx="148">
                    <c:v>5.0000000000000001E-4</c:v>
                  </c:pt>
                  <c:pt idx="149">
                    <c:v>4.8000000000000001E-4</c:v>
                  </c:pt>
                  <c:pt idx="150">
                    <c:v>4.7999999999999996E-3</c:v>
                  </c:pt>
                  <c:pt idx="151">
                    <c:v>4.5999999999999999E-3</c:v>
                  </c:pt>
                  <c:pt idx="152">
                    <c:v>2.5999999999999999E-3</c:v>
                  </c:pt>
                  <c:pt idx="153">
                    <c:v>3.3E-3</c:v>
                  </c:pt>
                  <c:pt idx="154">
                    <c:v>7.3000000000000001E-3</c:v>
                  </c:pt>
                  <c:pt idx="155">
                    <c:v>5.0000000000000001E-4</c:v>
                  </c:pt>
                  <c:pt idx="156">
                    <c:v>3.3999999999999998E-3</c:v>
                  </c:pt>
                  <c:pt idx="157">
                    <c:v>3.5000000000000001E-3</c:v>
                  </c:pt>
                  <c:pt idx="1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-10662</c:v>
                </c:pt>
                <c:pt idx="1">
                  <c:v>-9696</c:v>
                </c:pt>
                <c:pt idx="2">
                  <c:v>-8659</c:v>
                </c:pt>
                <c:pt idx="3">
                  <c:v>-7687</c:v>
                </c:pt>
                <c:pt idx="4">
                  <c:v>-4332</c:v>
                </c:pt>
                <c:pt idx="5">
                  <c:v>-4330</c:v>
                </c:pt>
                <c:pt idx="6">
                  <c:v>-4266</c:v>
                </c:pt>
                <c:pt idx="7">
                  <c:v>-4264</c:v>
                </c:pt>
                <c:pt idx="8">
                  <c:v>-4260</c:v>
                </c:pt>
                <c:pt idx="9">
                  <c:v>-4227</c:v>
                </c:pt>
                <c:pt idx="10">
                  <c:v>-4225</c:v>
                </c:pt>
                <c:pt idx="11">
                  <c:v>-4099</c:v>
                </c:pt>
                <c:pt idx="12">
                  <c:v>-4060</c:v>
                </c:pt>
                <c:pt idx="13">
                  <c:v>-3521</c:v>
                </c:pt>
                <c:pt idx="14">
                  <c:v>-3488</c:v>
                </c:pt>
                <c:pt idx="15">
                  <c:v>-2953</c:v>
                </c:pt>
                <c:pt idx="16">
                  <c:v>-2889</c:v>
                </c:pt>
                <c:pt idx="17">
                  <c:v>-2850</c:v>
                </c:pt>
                <c:pt idx="18">
                  <c:v>-2846</c:v>
                </c:pt>
                <c:pt idx="19">
                  <c:v>-2778</c:v>
                </c:pt>
                <c:pt idx="20">
                  <c:v>0</c:v>
                </c:pt>
                <c:pt idx="21">
                  <c:v>0</c:v>
                </c:pt>
                <c:pt idx="22">
                  <c:v>21</c:v>
                </c:pt>
                <c:pt idx="23">
                  <c:v>23</c:v>
                </c:pt>
                <c:pt idx="24">
                  <c:v>27</c:v>
                </c:pt>
                <c:pt idx="25">
                  <c:v>93</c:v>
                </c:pt>
                <c:pt idx="26">
                  <c:v>95</c:v>
                </c:pt>
                <c:pt idx="27">
                  <c:v>126</c:v>
                </c:pt>
                <c:pt idx="28">
                  <c:v>159</c:v>
                </c:pt>
                <c:pt idx="29">
                  <c:v>636</c:v>
                </c:pt>
                <c:pt idx="30">
                  <c:v>668</c:v>
                </c:pt>
                <c:pt idx="31">
                  <c:v>764</c:v>
                </c:pt>
                <c:pt idx="32">
                  <c:v>797</c:v>
                </c:pt>
                <c:pt idx="33">
                  <c:v>2856</c:v>
                </c:pt>
                <c:pt idx="34">
                  <c:v>2860</c:v>
                </c:pt>
                <c:pt idx="35">
                  <c:v>2889</c:v>
                </c:pt>
                <c:pt idx="36">
                  <c:v>2891</c:v>
                </c:pt>
                <c:pt idx="37">
                  <c:v>4274</c:v>
                </c:pt>
                <c:pt idx="38">
                  <c:v>4966</c:v>
                </c:pt>
                <c:pt idx="39">
                  <c:v>4968</c:v>
                </c:pt>
                <c:pt idx="40">
                  <c:v>4970</c:v>
                </c:pt>
                <c:pt idx="41">
                  <c:v>4972</c:v>
                </c:pt>
                <c:pt idx="42">
                  <c:v>5104</c:v>
                </c:pt>
                <c:pt idx="43">
                  <c:v>5106</c:v>
                </c:pt>
                <c:pt idx="44">
                  <c:v>5137</c:v>
                </c:pt>
                <c:pt idx="45">
                  <c:v>5668</c:v>
                </c:pt>
                <c:pt idx="46">
                  <c:v>5672</c:v>
                </c:pt>
                <c:pt idx="47">
                  <c:v>5676</c:v>
                </c:pt>
                <c:pt idx="48">
                  <c:v>5734</c:v>
                </c:pt>
                <c:pt idx="49">
                  <c:v>5769</c:v>
                </c:pt>
                <c:pt idx="50">
                  <c:v>5773</c:v>
                </c:pt>
                <c:pt idx="51">
                  <c:v>5775</c:v>
                </c:pt>
                <c:pt idx="52">
                  <c:v>7952</c:v>
                </c:pt>
                <c:pt idx="53">
                  <c:v>9103</c:v>
                </c:pt>
                <c:pt idx="54">
                  <c:v>9107</c:v>
                </c:pt>
                <c:pt idx="55">
                  <c:v>9288</c:v>
                </c:pt>
                <c:pt idx="56">
                  <c:v>9311</c:v>
                </c:pt>
                <c:pt idx="57">
                  <c:v>9342</c:v>
                </c:pt>
                <c:pt idx="58">
                  <c:v>14233</c:v>
                </c:pt>
                <c:pt idx="59">
                  <c:v>15001</c:v>
                </c:pt>
                <c:pt idx="60">
                  <c:v>15639</c:v>
                </c:pt>
                <c:pt idx="61">
                  <c:v>15641</c:v>
                </c:pt>
                <c:pt idx="62">
                  <c:v>15773</c:v>
                </c:pt>
                <c:pt idx="63">
                  <c:v>16321</c:v>
                </c:pt>
                <c:pt idx="64">
                  <c:v>16351</c:v>
                </c:pt>
                <c:pt idx="65">
                  <c:v>17055</c:v>
                </c:pt>
                <c:pt idx="66">
                  <c:v>17795</c:v>
                </c:pt>
                <c:pt idx="67">
                  <c:v>19196</c:v>
                </c:pt>
                <c:pt idx="68">
                  <c:v>19197</c:v>
                </c:pt>
                <c:pt idx="69">
                  <c:v>19197</c:v>
                </c:pt>
                <c:pt idx="70">
                  <c:v>19197</c:v>
                </c:pt>
                <c:pt idx="71">
                  <c:v>19198</c:v>
                </c:pt>
                <c:pt idx="72">
                  <c:v>22777</c:v>
                </c:pt>
                <c:pt idx="73">
                  <c:v>22777</c:v>
                </c:pt>
                <c:pt idx="74">
                  <c:v>22779</c:v>
                </c:pt>
                <c:pt idx="75">
                  <c:v>22779</c:v>
                </c:pt>
                <c:pt idx="76">
                  <c:v>22843</c:v>
                </c:pt>
                <c:pt idx="77">
                  <c:v>22852</c:v>
                </c:pt>
                <c:pt idx="78">
                  <c:v>22860</c:v>
                </c:pt>
                <c:pt idx="79">
                  <c:v>22876</c:v>
                </c:pt>
                <c:pt idx="80">
                  <c:v>23347</c:v>
                </c:pt>
                <c:pt idx="81">
                  <c:v>23378</c:v>
                </c:pt>
                <c:pt idx="82">
                  <c:v>23380</c:v>
                </c:pt>
                <c:pt idx="83">
                  <c:v>23415</c:v>
                </c:pt>
                <c:pt idx="84">
                  <c:v>23417</c:v>
                </c:pt>
                <c:pt idx="85">
                  <c:v>23419</c:v>
                </c:pt>
                <c:pt idx="86">
                  <c:v>23421</c:v>
                </c:pt>
                <c:pt idx="87">
                  <c:v>23448</c:v>
                </c:pt>
                <c:pt idx="88">
                  <c:v>23450</c:v>
                </c:pt>
                <c:pt idx="89">
                  <c:v>23514</c:v>
                </c:pt>
                <c:pt idx="90">
                  <c:v>23516</c:v>
                </c:pt>
                <c:pt idx="91">
                  <c:v>25437</c:v>
                </c:pt>
                <c:pt idx="92">
                  <c:v>27016</c:v>
                </c:pt>
                <c:pt idx="93">
                  <c:v>28459</c:v>
                </c:pt>
                <c:pt idx="94">
                  <c:v>29031</c:v>
                </c:pt>
                <c:pt idx="95">
                  <c:v>29809</c:v>
                </c:pt>
                <c:pt idx="96">
                  <c:v>29840</c:v>
                </c:pt>
                <c:pt idx="97">
                  <c:v>29865</c:v>
                </c:pt>
                <c:pt idx="98">
                  <c:v>29902</c:v>
                </c:pt>
                <c:pt idx="99">
                  <c:v>29904</c:v>
                </c:pt>
                <c:pt idx="100">
                  <c:v>29906</c:v>
                </c:pt>
                <c:pt idx="101">
                  <c:v>29935</c:v>
                </c:pt>
                <c:pt idx="102">
                  <c:v>29937</c:v>
                </c:pt>
                <c:pt idx="103">
                  <c:v>29939</c:v>
                </c:pt>
                <c:pt idx="104">
                  <c:v>29941</c:v>
                </c:pt>
                <c:pt idx="105">
                  <c:v>30388.5</c:v>
                </c:pt>
                <c:pt idx="106">
                  <c:v>30388.5</c:v>
                </c:pt>
                <c:pt idx="107">
                  <c:v>30390.5</c:v>
                </c:pt>
                <c:pt idx="108">
                  <c:v>30402</c:v>
                </c:pt>
                <c:pt idx="109">
                  <c:v>30404</c:v>
                </c:pt>
                <c:pt idx="110">
                  <c:v>30404</c:v>
                </c:pt>
                <c:pt idx="111">
                  <c:v>30404</c:v>
                </c:pt>
                <c:pt idx="112">
                  <c:v>30408</c:v>
                </c:pt>
                <c:pt idx="113">
                  <c:v>30408</c:v>
                </c:pt>
                <c:pt idx="114">
                  <c:v>30408</c:v>
                </c:pt>
                <c:pt idx="115">
                  <c:v>30513</c:v>
                </c:pt>
                <c:pt idx="116">
                  <c:v>30515</c:v>
                </c:pt>
                <c:pt idx="117">
                  <c:v>30517</c:v>
                </c:pt>
                <c:pt idx="118">
                  <c:v>30544</c:v>
                </c:pt>
                <c:pt idx="119">
                  <c:v>30546</c:v>
                </c:pt>
                <c:pt idx="120">
                  <c:v>30583</c:v>
                </c:pt>
                <c:pt idx="121">
                  <c:v>30590.5</c:v>
                </c:pt>
                <c:pt idx="122">
                  <c:v>31137</c:v>
                </c:pt>
                <c:pt idx="123">
                  <c:v>31141</c:v>
                </c:pt>
                <c:pt idx="124">
                  <c:v>31215</c:v>
                </c:pt>
                <c:pt idx="125">
                  <c:v>31267.5</c:v>
                </c:pt>
                <c:pt idx="126">
                  <c:v>31277</c:v>
                </c:pt>
                <c:pt idx="127">
                  <c:v>31283</c:v>
                </c:pt>
                <c:pt idx="128">
                  <c:v>31314</c:v>
                </c:pt>
                <c:pt idx="129">
                  <c:v>31316</c:v>
                </c:pt>
                <c:pt idx="130">
                  <c:v>31318</c:v>
                </c:pt>
                <c:pt idx="131">
                  <c:v>31318</c:v>
                </c:pt>
                <c:pt idx="132">
                  <c:v>31329.5</c:v>
                </c:pt>
                <c:pt idx="133">
                  <c:v>31331.5</c:v>
                </c:pt>
                <c:pt idx="134">
                  <c:v>31345</c:v>
                </c:pt>
                <c:pt idx="135">
                  <c:v>31366.5</c:v>
                </c:pt>
                <c:pt idx="136">
                  <c:v>31376</c:v>
                </c:pt>
                <c:pt idx="137">
                  <c:v>31378</c:v>
                </c:pt>
                <c:pt idx="138">
                  <c:v>31382</c:v>
                </c:pt>
                <c:pt idx="139">
                  <c:v>32086</c:v>
                </c:pt>
                <c:pt idx="140">
                  <c:v>32611.5</c:v>
                </c:pt>
                <c:pt idx="141">
                  <c:v>33331</c:v>
                </c:pt>
                <c:pt idx="142">
                  <c:v>33465</c:v>
                </c:pt>
                <c:pt idx="143">
                  <c:v>34842</c:v>
                </c:pt>
                <c:pt idx="144">
                  <c:v>34892.5</c:v>
                </c:pt>
                <c:pt idx="145">
                  <c:v>34904</c:v>
                </c:pt>
                <c:pt idx="146">
                  <c:v>34906</c:v>
                </c:pt>
                <c:pt idx="147">
                  <c:v>36182</c:v>
                </c:pt>
                <c:pt idx="148">
                  <c:v>36248</c:v>
                </c:pt>
                <c:pt idx="149">
                  <c:v>36248</c:v>
                </c:pt>
                <c:pt idx="150">
                  <c:v>36260</c:v>
                </c:pt>
                <c:pt idx="151">
                  <c:v>36275.5</c:v>
                </c:pt>
                <c:pt idx="152">
                  <c:v>36954</c:v>
                </c:pt>
                <c:pt idx="153">
                  <c:v>37592</c:v>
                </c:pt>
                <c:pt idx="154">
                  <c:v>37594</c:v>
                </c:pt>
                <c:pt idx="155">
                  <c:v>37638.5</c:v>
                </c:pt>
                <c:pt idx="156">
                  <c:v>38294</c:v>
                </c:pt>
                <c:pt idx="157">
                  <c:v>38963</c:v>
                </c:pt>
                <c:pt idx="158">
                  <c:v>39041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E4-4A02-B780-3502B13F76C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91">
                    <c:v>4.0000000000000002E-4</c:v>
                  </c:pt>
                  <c:pt idx="92">
                    <c:v>6.3E-3</c:v>
                  </c:pt>
                  <c:pt idx="93">
                    <c:v>2.0999999999999999E-3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8">
                    <c:v>0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5.0000000000000001E-4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  <c:pt idx="133">
                    <c:v>2.9999999999999997E-4</c:v>
                  </c:pt>
                  <c:pt idx="134">
                    <c:v>1E-4</c:v>
                  </c:pt>
                  <c:pt idx="135">
                    <c:v>5.0000000000000001E-4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2.9999999999999997E-4</c:v>
                  </c:pt>
                  <c:pt idx="147">
                    <c:v>1E-3</c:v>
                  </c:pt>
                  <c:pt idx="148">
                    <c:v>5.0000000000000001E-4</c:v>
                  </c:pt>
                  <c:pt idx="149">
                    <c:v>4.8000000000000001E-4</c:v>
                  </c:pt>
                  <c:pt idx="150">
                    <c:v>4.7999999999999996E-3</c:v>
                  </c:pt>
                  <c:pt idx="151">
                    <c:v>4.5999999999999999E-3</c:v>
                  </c:pt>
                  <c:pt idx="152">
                    <c:v>2.5999999999999999E-3</c:v>
                  </c:pt>
                  <c:pt idx="153">
                    <c:v>3.3E-3</c:v>
                  </c:pt>
                  <c:pt idx="154">
                    <c:v>7.3000000000000001E-3</c:v>
                  </c:pt>
                  <c:pt idx="155">
                    <c:v>5.0000000000000001E-4</c:v>
                  </c:pt>
                  <c:pt idx="156">
                    <c:v>3.3999999999999998E-3</c:v>
                  </c:pt>
                  <c:pt idx="157">
                    <c:v>3.5000000000000001E-3</c:v>
                  </c:pt>
                  <c:pt idx="158">
                    <c:v>5.9999999999999995E-4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91">
                    <c:v>4.0000000000000002E-4</c:v>
                  </c:pt>
                  <c:pt idx="92">
                    <c:v>6.3E-3</c:v>
                  </c:pt>
                  <c:pt idx="93">
                    <c:v>2.0999999999999999E-3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8">
                    <c:v>0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5.0000000000000001E-4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  <c:pt idx="133">
                    <c:v>2.9999999999999997E-4</c:v>
                  </c:pt>
                  <c:pt idx="134">
                    <c:v>1E-4</c:v>
                  </c:pt>
                  <c:pt idx="135">
                    <c:v>5.0000000000000001E-4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2.9999999999999997E-4</c:v>
                  </c:pt>
                  <c:pt idx="147">
                    <c:v>1E-3</c:v>
                  </c:pt>
                  <c:pt idx="148">
                    <c:v>5.0000000000000001E-4</c:v>
                  </c:pt>
                  <c:pt idx="149">
                    <c:v>4.8000000000000001E-4</c:v>
                  </c:pt>
                  <c:pt idx="150">
                    <c:v>4.7999999999999996E-3</c:v>
                  </c:pt>
                  <c:pt idx="151">
                    <c:v>4.5999999999999999E-3</c:v>
                  </c:pt>
                  <c:pt idx="152">
                    <c:v>2.5999999999999999E-3</c:v>
                  </c:pt>
                  <c:pt idx="153">
                    <c:v>3.3E-3</c:v>
                  </c:pt>
                  <c:pt idx="154">
                    <c:v>7.3000000000000001E-3</c:v>
                  </c:pt>
                  <c:pt idx="155">
                    <c:v>5.0000000000000001E-4</c:v>
                  </c:pt>
                  <c:pt idx="156">
                    <c:v>3.3999999999999998E-3</c:v>
                  </c:pt>
                  <c:pt idx="157">
                    <c:v>3.5000000000000001E-3</c:v>
                  </c:pt>
                  <c:pt idx="1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-10662</c:v>
                </c:pt>
                <c:pt idx="1">
                  <c:v>-9696</c:v>
                </c:pt>
                <c:pt idx="2">
                  <c:v>-8659</c:v>
                </c:pt>
                <c:pt idx="3">
                  <c:v>-7687</c:v>
                </c:pt>
                <c:pt idx="4">
                  <c:v>-4332</c:v>
                </c:pt>
                <c:pt idx="5">
                  <c:v>-4330</c:v>
                </c:pt>
                <c:pt idx="6">
                  <c:v>-4266</c:v>
                </c:pt>
                <c:pt idx="7">
                  <c:v>-4264</c:v>
                </c:pt>
                <c:pt idx="8">
                  <c:v>-4260</c:v>
                </c:pt>
                <c:pt idx="9">
                  <c:v>-4227</c:v>
                </c:pt>
                <c:pt idx="10">
                  <c:v>-4225</c:v>
                </c:pt>
                <c:pt idx="11">
                  <c:v>-4099</c:v>
                </c:pt>
                <c:pt idx="12">
                  <c:v>-4060</c:v>
                </c:pt>
                <c:pt idx="13">
                  <c:v>-3521</c:v>
                </c:pt>
                <c:pt idx="14">
                  <c:v>-3488</c:v>
                </c:pt>
                <c:pt idx="15">
                  <c:v>-2953</c:v>
                </c:pt>
                <c:pt idx="16">
                  <c:v>-2889</c:v>
                </c:pt>
                <c:pt idx="17">
                  <c:v>-2850</c:v>
                </c:pt>
                <c:pt idx="18">
                  <c:v>-2846</c:v>
                </c:pt>
                <c:pt idx="19">
                  <c:v>-2778</c:v>
                </c:pt>
                <c:pt idx="20">
                  <c:v>0</c:v>
                </c:pt>
                <c:pt idx="21">
                  <c:v>0</c:v>
                </c:pt>
                <c:pt idx="22">
                  <c:v>21</c:v>
                </c:pt>
                <c:pt idx="23">
                  <c:v>23</c:v>
                </c:pt>
                <c:pt idx="24">
                  <c:v>27</c:v>
                </c:pt>
                <c:pt idx="25">
                  <c:v>93</c:v>
                </c:pt>
                <c:pt idx="26">
                  <c:v>95</c:v>
                </c:pt>
                <c:pt idx="27">
                  <c:v>126</c:v>
                </c:pt>
                <c:pt idx="28">
                  <c:v>159</c:v>
                </c:pt>
                <c:pt idx="29">
                  <c:v>636</c:v>
                </c:pt>
                <c:pt idx="30">
                  <c:v>668</c:v>
                </c:pt>
                <c:pt idx="31">
                  <c:v>764</c:v>
                </c:pt>
                <c:pt idx="32">
                  <c:v>797</c:v>
                </c:pt>
                <c:pt idx="33">
                  <c:v>2856</c:v>
                </c:pt>
                <c:pt idx="34">
                  <c:v>2860</c:v>
                </c:pt>
                <c:pt idx="35">
                  <c:v>2889</c:v>
                </c:pt>
                <c:pt idx="36">
                  <c:v>2891</c:v>
                </c:pt>
                <c:pt idx="37">
                  <c:v>4274</c:v>
                </c:pt>
                <c:pt idx="38">
                  <c:v>4966</c:v>
                </c:pt>
                <c:pt idx="39">
                  <c:v>4968</c:v>
                </c:pt>
                <c:pt idx="40">
                  <c:v>4970</c:v>
                </c:pt>
                <c:pt idx="41">
                  <c:v>4972</c:v>
                </c:pt>
                <c:pt idx="42">
                  <c:v>5104</c:v>
                </c:pt>
                <c:pt idx="43">
                  <c:v>5106</c:v>
                </c:pt>
                <c:pt idx="44">
                  <c:v>5137</c:v>
                </c:pt>
                <c:pt idx="45">
                  <c:v>5668</c:v>
                </c:pt>
                <c:pt idx="46">
                  <c:v>5672</c:v>
                </c:pt>
                <c:pt idx="47">
                  <c:v>5676</c:v>
                </c:pt>
                <c:pt idx="48">
                  <c:v>5734</c:v>
                </c:pt>
                <c:pt idx="49">
                  <c:v>5769</c:v>
                </c:pt>
                <c:pt idx="50">
                  <c:v>5773</c:v>
                </c:pt>
                <c:pt idx="51">
                  <c:v>5775</c:v>
                </c:pt>
                <c:pt idx="52">
                  <c:v>7952</c:v>
                </c:pt>
                <c:pt idx="53">
                  <c:v>9103</c:v>
                </c:pt>
                <c:pt idx="54">
                  <c:v>9107</c:v>
                </c:pt>
                <c:pt idx="55">
                  <c:v>9288</c:v>
                </c:pt>
                <c:pt idx="56">
                  <c:v>9311</c:v>
                </c:pt>
                <c:pt idx="57">
                  <c:v>9342</c:v>
                </c:pt>
                <c:pt idx="58">
                  <c:v>14233</c:v>
                </c:pt>
                <c:pt idx="59">
                  <c:v>15001</c:v>
                </c:pt>
                <c:pt idx="60">
                  <c:v>15639</c:v>
                </c:pt>
                <c:pt idx="61">
                  <c:v>15641</c:v>
                </c:pt>
                <c:pt idx="62">
                  <c:v>15773</c:v>
                </c:pt>
                <c:pt idx="63">
                  <c:v>16321</c:v>
                </c:pt>
                <c:pt idx="64">
                  <c:v>16351</c:v>
                </c:pt>
                <c:pt idx="65">
                  <c:v>17055</c:v>
                </c:pt>
                <c:pt idx="66">
                  <c:v>17795</c:v>
                </c:pt>
                <c:pt idx="67">
                  <c:v>19196</c:v>
                </c:pt>
                <c:pt idx="68">
                  <c:v>19197</c:v>
                </c:pt>
                <c:pt idx="69">
                  <c:v>19197</c:v>
                </c:pt>
                <c:pt idx="70">
                  <c:v>19197</c:v>
                </c:pt>
                <c:pt idx="71">
                  <c:v>19198</c:v>
                </c:pt>
                <c:pt idx="72">
                  <c:v>22777</c:v>
                </c:pt>
                <c:pt idx="73">
                  <c:v>22777</c:v>
                </c:pt>
                <c:pt idx="74">
                  <c:v>22779</c:v>
                </c:pt>
                <c:pt idx="75">
                  <c:v>22779</c:v>
                </c:pt>
                <c:pt idx="76">
                  <c:v>22843</c:v>
                </c:pt>
                <c:pt idx="77">
                  <c:v>22852</c:v>
                </c:pt>
                <c:pt idx="78">
                  <c:v>22860</c:v>
                </c:pt>
                <c:pt idx="79">
                  <c:v>22876</c:v>
                </c:pt>
                <c:pt idx="80">
                  <c:v>23347</c:v>
                </c:pt>
                <c:pt idx="81">
                  <c:v>23378</c:v>
                </c:pt>
                <c:pt idx="82">
                  <c:v>23380</c:v>
                </c:pt>
                <c:pt idx="83">
                  <c:v>23415</c:v>
                </c:pt>
                <c:pt idx="84">
                  <c:v>23417</c:v>
                </c:pt>
                <c:pt idx="85">
                  <c:v>23419</c:v>
                </c:pt>
                <c:pt idx="86">
                  <c:v>23421</c:v>
                </c:pt>
                <c:pt idx="87">
                  <c:v>23448</c:v>
                </c:pt>
                <c:pt idx="88">
                  <c:v>23450</c:v>
                </c:pt>
                <c:pt idx="89">
                  <c:v>23514</c:v>
                </c:pt>
                <c:pt idx="90">
                  <c:v>23516</c:v>
                </c:pt>
                <c:pt idx="91">
                  <c:v>25437</c:v>
                </c:pt>
                <c:pt idx="92">
                  <c:v>27016</c:v>
                </c:pt>
                <c:pt idx="93">
                  <c:v>28459</c:v>
                </c:pt>
                <c:pt idx="94">
                  <c:v>29031</c:v>
                </c:pt>
                <c:pt idx="95">
                  <c:v>29809</c:v>
                </c:pt>
                <c:pt idx="96">
                  <c:v>29840</c:v>
                </c:pt>
                <c:pt idx="97">
                  <c:v>29865</c:v>
                </c:pt>
                <c:pt idx="98">
                  <c:v>29902</c:v>
                </c:pt>
                <c:pt idx="99">
                  <c:v>29904</c:v>
                </c:pt>
                <c:pt idx="100">
                  <c:v>29906</c:v>
                </c:pt>
                <c:pt idx="101">
                  <c:v>29935</c:v>
                </c:pt>
                <c:pt idx="102">
                  <c:v>29937</c:v>
                </c:pt>
                <c:pt idx="103">
                  <c:v>29939</c:v>
                </c:pt>
                <c:pt idx="104">
                  <c:v>29941</c:v>
                </c:pt>
                <c:pt idx="105">
                  <c:v>30388.5</c:v>
                </c:pt>
                <c:pt idx="106">
                  <c:v>30388.5</c:v>
                </c:pt>
                <c:pt idx="107">
                  <c:v>30390.5</c:v>
                </c:pt>
                <c:pt idx="108">
                  <c:v>30402</c:v>
                </c:pt>
                <c:pt idx="109">
                  <c:v>30404</c:v>
                </c:pt>
                <c:pt idx="110">
                  <c:v>30404</c:v>
                </c:pt>
                <c:pt idx="111">
                  <c:v>30404</c:v>
                </c:pt>
                <c:pt idx="112">
                  <c:v>30408</c:v>
                </c:pt>
                <c:pt idx="113">
                  <c:v>30408</c:v>
                </c:pt>
                <c:pt idx="114">
                  <c:v>30408</c:v>
                </c:pt>
                <c:pt idx="115">
                  <c:v>30513</c:v>
                </c:pt>
                <c:pt idx="116">
                  <c:v>30515</c:v>
                </c:pt>
                <c:pt idx="117">
                  <c:v>30517</c:v>
                </c:pt>
                <c:pt idx="118">
                  <c:v>30544</c:v>
                </c:pt>
                <c:pt idx="119">
                  <c:v>30546</c:v>
                </c:pt>
                <c:pt idx="120">
                  <c:v>30583</c:v>
                </c:pt>
                <c:pt idx="121">
                  <c:v>30590.5</c:v>
                </c:pt>
                <c:pt idx="122">
                  <c:v>31137</c:v>
                </c:pt>
                <c:pt idx="123">
                  <c:v>31141</c:v>
                </c:pt>
                <c:pt idx="124">
                  <c:v>31215</c:v>
                </c:pt>
                <c:pt idx="125">
                  <c:v>31267.5</c:v>
                </c:pt>
                <c:pt idx="126">
                  <c:v>31277</c:v>
                </c:pt>
                <c:pt idx="127">
                  <c:v>31283</c:v>
                </c:pt>
                <c:pt idx="128">
                  <c:v>31314</c:v>
                </c:pt>
                <c:pt idx="129">
                  <c:v>31316</c:v>
                </c:pt>
                <c:pt idx="130">
                  <c:v>31318</c:v>
                </c:pt>
                <c:pt idx="131">
                  <c:v>31318</c:v>
                </c:pt>
                <c:pt idx="132">
                  <c:v>31329.5</c:v>
                </c:pt>
                <c:pt idx="133">
                  <c:v>31331.5</c:v>
                </c:pt>
                <c:pt idx="134">
                  <c:v>31345</c:v>
                </c:pt>
                <c:pt idx="135">
                  <c:v>31366.5</c:v>
                </c:pt>
                <c:pt idx="136">
                  <c:v>31376</c:v>
                </c:pt>
                <c:pt idx="137">
                  <c:v>31378</c:v>
                </c:pt>
                <c:pt idx="138">
                  <c:v>31382</c:v>
                </c:pt>
                <c:pt idx="139">
                  <c:v>32086</c:v>
                </c:pt>
                <c:pt idx="140">
                  <c:v>32611.5</c:v>
                </c:pt>
                <c:pt idx="141">
                  <c:v>33331</c:v>
                </c:pt>
                <c:pt idx="142">
                  <c:v>33465</c:v>
                </c:pt>
                <c:pt idx="143">
                  <c:v>34842</c:v>
                </c:pt>
                <c:pt idx="144">
                  <c:v>34892.5</c:v>
                </c:pt>
                <c:pt idx="145">
                  <c:v>34904</c:v>
                </c:pt>
                <c:pt idx="146">
                  <c:v>34906</c:v>
                </c:pt>
                <c:pt idx="147">
                  <c:v>36182</c:v>
                </c:pt>
                <c:pt idx="148">
                  <c:v>36248</c:v>
                </c:pt>
                <c:pt idx="149">
                  <c:v>36248</c:v>
                </c:pt>
                <c:pt idx="150">
                  <c:v>36260</c:v>
                </c:pt>
                <c:pt idx="151">
                  <c:v>36275.5</c:v>
                </c:pt>
                <c:pt idx="152">
                  <c:v>36954</c:v>
                </c:pt>
                <c:pt idx="153">
                  <c:v>37592</c:v>
                </c:pt>
                <c:pt idx="154">
                  <c:v>37594</c:v>
                </c:pt>
                <c:pt idx="155">
                  <c:v>37638.5</c:v>
                </c:pt>
                <c:pt idx="156">
                  <c:v>38294</c:v>
                </c:pt>
                <c:pt idx="157">
                  <c:v>38963</c:v>
                </c:pt>
                <c:pt idx="158">
                  <c:v>39041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E4-4A02-B780-3502B13F76C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-10662</c:v>
                </c:pt>
                <c:pt idx="1">
                  <c:v>-9696</c:v>
                </c:pt>
                <c:pt idx="2">
                  <c:v>-8659</c:v>
                </c:pt>
                <c:pt idx="3">
                  <c:v>-7687</c:v>
                </c:pt>
                <c:pt idx="4">
                  <c:v>-4332</c:v>
                </c:pt>
                <c:pt idx="5">
                  <c:v>-4330</c:v>
                </c:pt>
                <c:pt idx="6">
                  <c:v>-4266</c:v>
                </c:pt>
                <c:pt idx="7">
                  <c:v>-4264</c:v>
                </c:pt>
                <c:pt idx="8">
                  <c:v>-4260</c:v>
                </c:pt>
                <c:pt idx="9">
                  <c:v>-4227</c:v>
                </c:pt>
                <c:pt idx="10">
                  <c:v>-4225</c:v>
                </c:pt>
                <c:pt idx="11">
                  <c:v>-4099</c:v>
                </c:pt>
                <c:pt idx="12">
                  <c:v>-4060</c:v>
                </c:pt>
                <c:pt idx="13">
                  <c:v>-3521</c:v>
                </c:pt>
                <c:pt idx="14">
                  <c:v>-3488</c:v>
                </c:pt>
                <c:pt idx="15">
                  <c:v>-2953</c:v>
                </c:pt>
                <c:pt idx="16">
                  <c:v>-2889</c:v>
                </c:pt>
                <c:pt idx="17">
                  <c:v>-2850</c:v>
                </c:pt>
                <c:pt idx="18">
                  <c:v>-2846</c:v>
                </c:pt>
                <c:pt idx="19">
                  <c:v>-2778</c:v>
                </c:pt>
                <c:pt idx="20">
                  <c:v>0</c:v>
                </c:pt>
                <c:pt idx="21">
                  <c:v>0</c:v>
                </c:pt>
                <c:pt idx="22">
                  <c:v>21</c:v>
                </c:pt>
                <c:pt idx="23">
                  <c:v>23</c:v>
                </c:pt>
                <c:pt idx="24">
                  <c:v>27</c:v>
                </c:pt>
                <c:pt idx="25">
                  <c:v>93</c:v>
                </c:pt>
                <c:pt idx="26">
                  <c:v>95</c:v>
                </c:pt>
                <c:pt idx="27">
                  <c:v>126</c:v>
                </c:pt>
                <c:pt idx="28">
                  <c:v>159</c:v>
                </c:pt>
                <c:pt idx="29">
                  <c:v>636</c:v>
                </c:pt>
                <c:pt idx="30">
                  <c:v>668</c:v>
                </c:pt>
                <c:pt idx="31">
                  <c:v>764</c:v>
                </c:pt>
                <c:pt idx="32">
                  <c:v>797</c:v>
                </c:pt>
                <c:pt idx="33">
                  <c:v>2856</c:v>
                </c:pt>
                <c:pt idx="34">
                  <c:v>2860</c:v>
                </c:pt>
                <c:pt idx="35">
                  <c:v>2889</c:v>
                </c:pt>
                <c:pt idx="36">
                  <c:v>2891</c:v>
                </c:pt>
                <c:pt idx="37">
                  <c:v>4274</c:v>
                </c:pt>
                <c:pt idx="38">
                  <c:v>4966</c:v>
                </c:pt>
                <c:pt idx="39">
                  <c:v>4968</c:v>
                </c:pt>
                <c:pt idx="40">
                  <c:v>4970</c:v>
                </c:pt>
                <c:pt idx="41">
                  <c:v>4972</c:v>
                </c:pt>
                <c:pt idx="42">
                  <c:v>5104</c:v>
                </c:pt>
                <c:pt idx="43">
                  <c:v>5106</c:v>
                </c:pt>
                <c:pt idx="44">
                  <c:v>5137</c:v>
                </c:pt>
                <c:pt idx="45">
                  <c:v>5668</c:v>
                </c:pt>
                <c:pt idx="46">
                  <c:v>5672</c:v>
                </c:pt>
                <c:pt idx="47">
                  <c:v>5676</c:v>
                </c:pt>
                <c:pt idx="48">
                  <c:v>5734</c:v>
                </c:pt>
                <c:pt idx="49">
                  <c:v>5769</c:v>
                </c:pt>
                <c:pt idx="50">
                  <c:v>5773</c:v>
                </c:pt>
                <c:pt idx="51">
                  <c:v>5775</c:v>
                </c:pt>
                <c:pt idx="52">
                  <c:v>7952</c:v>
                </c:pt>
                <c:pt idx="53">
                  <c:v>9103</c:v>
                </c:pt>
                <c:pt idx="54">
                  <c:v>9107</c:v>
                </c:pt>
                <c:pt idx="55">
                  <c:v>9288</c:v>
                </c:pt>
                <c:pt idx="56">
                  <c:v>9311</c:v>
                </c:pt>
                <c:pt idx="57">
                  <c:v>9342</c:v>
                </c:pt>
                <c:pt idx="58">
                  <c:v>14233</c:v>
                </c:pt>
                <c:pt idx="59">
                  <c:v>15001</c:v>
                </c:pt>
                <c:pt idx="60">
                  <c:v>15639</c:v>
                </c:pt>
                <c:pt idx="61">
                  <c:v>15641</c:v>
                </c:pt>
                <c:pt idx="62">
                  <c:v>15773</c:v>
                </c:pt>
                <c:pt idx="63">
                  <c:v>16321</c:v>
                </c:pt>
                <c:pt idx="64">
                  <c:v>16351</c:v>
                </c:pt>
                <c:pt idx="65">
                  <c:v>17055</c:v>
                </c:pt>
                <c:pt idx="66">
                  <c:v>17795</c:v>
                </c:pt>
                <c:pt idx="67">
                  <c:v>19196</c:v>
                </c:pt>
                <c:pt idx="68">
                  <c:v>19197</c:v>
                </c:pt>
                <c:pt idx="69">
                  <c:v>19197</c:v>
                </c:pt>
                <c:pt idx="70">
                  <c:v>19197</c:v>
                </c:pt>
                <c:pt idx="71">
                  <c:v>19198</c:v>
                </c:pt>
                <c:pt idx="72">
                  <c:v>22777</c:v>
                </c:pt>
                <c:pt idx="73">
                  <c:v>22777</c:v>
                </c:pt>
                <c:pt idx="74">
                  <c:v>22779</c:v>
                </c:pt>
                <c:pt idx="75">
                  <c:v>22779</c:v>
                </c:pt>
                <c:pt idx="76">
                  <c:v>22843</c:v>
                </c:pt>
                <c:pt idx="77">
                  <c:v>22852</c:v>
                </c:pt>
                <c:pt idx="78">
                  <c:v>22860</c:v>
                </c:pt>
                <c:pt idx="79">
                  <c:v>22876</c:v>
                </c:pt>
                <c:pt idx="80">
                  <c:v>23347</c:v>
                </c:pt>
                <c:pt idx="81">
                  <c:v>23378</c:v>
                </c:pt>
                <c:pt idx="82">
                  <c:v>23380</c:v>
                </c:pt>
                <c:pt idx="83">
                  <c:v>23415</c:v>
                </c:pt>
                <c:pt idx="84">
                  <c:v>23417</c:v>
                </c:pt>
                <c:pt idx="85">
                  <c:v>23419</c:v>
                </c:pt>
                <c:pt idx="86">
                  <c:v>23421</c:v>
                </c:pt>
                <c:pt idx="87">
                  <c:v>23448</c:v>
                </c:pt>
                <c:pt idx="88">
                  <c:v>23450</c:v>
                </c:pt>
                <c:pt idx="89">
                  <c:v>23514</c:v>
                </c:pt>
                <c:pt idx="90">
                  <c:v>23516</c:v>
                </c:pt>
                <c:pt idx="91">
                  <c:v>25437</c:v>
                </c:pt>
                <c:pt idx="92">
                  <c:v>27016</c:v>
                </c:pt>
                <c:pt idx="93">
                  <c:v>28459</c:v>
                </c:pt>
                <c:pt idx="94">
                  <c:v>29031</c:v>
                </c:pt>
                <c:pt idx="95">
                  <c:v>29809</c:v>
                </c:pt>
                <c:pt idx="96">
                  <c:v>29840</c:v>
                </c:pt>
                <c:pt idx="97">
                  <c:v>29865</c:v>
                </c:pt>
                <c:pt idx="98">
                  <c:v>29902</c:v>
                </c:pt>
                <c:pt idx="99">
                  <c:v>29904</c:v>
                </c:pt>
                <c:pt idx="100">
                  <c:v>29906</c:v>
                </c:pt>
                <c:pt idx="101">
                  <c:v>29935</c:v>
                </c:pt>
                <c:pt idx="102">
                  <c:v>29937</c:v>
                </c:pt>
                <c:pt idx="103">
                  <c:v>29939</c:v>
                </c:pt>
                <c:pt idx="104">
                  <c:v>29941</c:v>
                </c:pt>
                <c:pt idx="105">
                  <c:v>30388.5</c:v>
                </c:pt>
                <c:pt idx="106">
                  <c:v>30388.5</c:v>
                </c:pt>
                <c:pt idx="107">
                  <c:v>30390.5</c:v>
                </c:pt>
                <c:pt idx="108">
                  <c:v>30402</c:v>
                </c:pt>
                <c:pt idx="109">
                  <c:v>30404</c:v>
                </c:pt>
                <c:pt idx="110">
                  <c:v>30404</c:v>
                </c:pt>
                <c:pt idx="111">
                  <c:v>30404</c:v>
                </c:pt>
                <c:pt idx="112">
                  <c:v>30408</c:v>
                </c:pt>
                <c:pt idx="113">
                  <c:v>30408</c:v>
                </c:pt>
                <c:pt idx="114">
                  <c:v>30408</c:v>
                </c:pt>
                <c:pt idx="115">
                  <c:v>30513</c:v>
                </c:pt>
                <c:pt idx="116">
                  <c:v>30515</c:v>
                </c:pt>
                <c:pt idx="117">
                  <c:v>30517</c:v>
                </c:pt>
                <c:pt idx="118">
                  <c:v>30544</c:v>
                </c:pt>
                <c:pt idx="119">
                  <c:v>30546</c:v>
                </c:pt>
                <c:pt idx="120">
                  <c:v>30583</c:v>
                </c:pt>
                <c:pt idx="121">
                  <c:v>30590.5</c:v>
                </c:pt>
                <c:pt idx="122">
                  <c:v>31137</c:v>
                </c:pt>
                <c:pt idx="123">
                  <c:v>31141</c:v>
                </c:pt>
                <c:pt idx="124">
                  <c:v>31215</c:v>
                </c:pt>
                <c:pt idx="125">
                  <c:v>31267.5</c:v>
                </c:pt>
                <c:pt idx="126">
                  <c:v>31277</c:v>
                </c:pt>
                <c:pt idx="127">
                  <c:v>31283</c:v>
                </c:pt>
                <c:pt idx="128">
                  <c:v>31314</c:v>
                </c:pt>
                <c:pt idx="129">
                  <c:v>31316</c:v>
                </c:pt>
                <c:pt idx="130">
                  <c:v>31318</c:v>
                </c:pt>
                <c:pt idx="131">
                  <c:v>31318</c:v>
                </c:pt>
                <c:pt idx="132">
                  <c:v>31329.5</c:v>
                </c:pt>
                <c:pt idx="133">
                  <c:v>31331.5</c:v>
                </c:pt>
                <c:pt idx="134">
                  <c:v>31345</c:v>
                </c:pt>
                <c:pt idx="135">
                  <c:v>31366.5</c:v>
                </c:pt>
                <c:pt idx="136">
                  <c:v>31376</c:v>
                </c:pt>
                <c:pt idx="137">
                  <c:v>31378</c:v>
                </c:pt>
                <c:pt idx="138">
                  <c:v>31382</c:v>
                </c:pt>
                <c:pt idx="139">
                  <c:v>32086</c:v>
                </c:pt>
                <c:pt idx="140">
                  <c:v>32611.5</c:v>
                </c:pt>
                <c:pt idx="141">
                  <c:v>33331</c:v>
                </c:pt>
                <c:pt idx="142">
                  <c:v>33465</c:v>
                </c:pt>
                <c:pt idx="143">
                  <c:v>34842</c:v>
                </c:pt>
                <c:pt idx="144">
                  <c:v>34892.5</c:v>
                </c:pt>
                <c:pt idx="145">
                  <c:v>34904</c:v>
                </c:pt>
                <c:pt idx="146">
                  <c:v>34906</c:v>
                </c:pt>
                <c:pt idx="147">
                  <c:v>36182</c:v>
                </c:pt>
                <c:pt idx="148">
                  <c:v>36248</c:v>
                </c:pt>
                <c:pt idx="149">
                  <c:v>36248</c:v>
                </c:pt>
                <c:pt idx="150">
                  <c:v>36260</c:v>
                </c:pt>
                <c:pt idx="151">
                  <c:v>36275.5</c:v>
                </c:pt>
                <c:pt idx="152">
                  <c:v>36954</c:v>
                </c:pt>
                <c:pt idx="153">
                  <c:v>37592</c:v>
                </c:pt>
                <c:pt idx="154">
                  <c:v>37594</c:v>
                </c:pt>
                <c:pt idx="155">
                  <c:v>37638.5</c:v>
                </c:pt>
                <c:pt idx="156">
                  <c:v>38294</c:v>
                </c:pt>
                <c:pt idx="157">
                  <c:v>38963</c:v>
                </c:pt>
                <c:pt idx="158">
                  <c:v>39041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101">
                  <c:v>-2.9070805233801039E-2</c:v>
                </c:pt>
                <c:pt idx="102">
                  <c:v>-2.9086338734020362E-2</c:v>
                </c:pt>
                <c:pt idx="103">
                  <c:v>-2.9101872234239712E-2</c:v>
                </c:pt>
                <c:pt idx="104">
                  <c:v>-2.9117405734459034E-2</c:v>
                </c:pt>
                <c:pt idx="105">
                  <c:v>-3.2593026408532705E-2</c:v>
                </c:pt>
                <c:pt idx="106">
                  <c:v>-3.2593026408532705E-2</c:v>
                </c:pt>
                <c:pt idx="107">
                  <c:v>-3.2608559908752027E-2</c:v>
                </c:pt>
                <c:pt idx="108">
                  <c:v>-3.2697877535013131E-2</c:v>
                </c:pt>
                <c:pt idx="109">
                  <c:v>-3.2713411035232454E-2</c:v>
                </c:pt>
                <c:pt idx="110">
                  <c:v>-3.2713411035232454E-2</c:v>
                </c:pt>
                <c:pt idx="111">
                  <c:v>-3.2713411035232454E-2</c:v>
                </c:pt>
                <c:pt idx="112">
                  <c:v>-3.2744478035671126E-2</c:v>
                </c:pt>
                <c:pt idx="113">
                  <c:v>-3.2744478035671126E-2</c:v>
                </c:pt>
                <c:pt idx="114">
                  <c:v>-3.2744478035671126E-2</c:v>
                </c:pt>
                <c:pt idx="115">
                  <c:v>-3.3559986797185609E-2</c:v>
                </c:pt>
                <c:pt idx="116">
                  <c:v>-3.3575520297404932E-2</c:v>
                </c:pt>
                <c:pt idx="117">
                  <c:v>-3.3591053797624254E-2</c:v>
                </c:pt>
                <c:pt idx="118">
                  <c:v>-3.3800756050585135E-2</c:v>
                </c:pt>
                <c:pt idx="119">
                  <c:v>-3.3816289550804457E-2</c:v>
                </c:pt>
                <c:pt idx="120">
                  <c:v>-3.410365930486195E-2</c:v>
                </c:pt>
                <c:pt idx="121">
                  <c:v>-3.4161909930684409E-2</c:v>
                </c:pt>
                <c:pt idx="122">
                  <c:v>-3.8406438865614623E-2</c:v>
                </c:pt>
                <c:pt idx="123">
                  <c:v>-3.8437505866053268E-2</c:v>
                </c:pt>
                <c:pt idx="124">
                  <c:v>-3.9012245374168253E-2</c:v>
                </c:pt>
                <c:pt idx="125">
                  <c:v>-3.9419999754925494E-2</c:v>
                </c:pt>
                <c:pt idx="126">
                  <c:v>-3.9493783880967276E-2</c:v>
                </c:pt>
                <c:pt idx="127">
                  <c:v>-3.9540384381625243E-2</c:v>
                </c:pt>
                <c:pt idx="128">
                  <c:v>-3.9781153635024769E-2</c:v>
                </c:pt>
                <c:pt idx="129">
                  <c:v>-3.9796687135244091E-2</c:v>
                </c:pt>
                <c:pt idx="130">
                  <c:v>-3.9812220635463413E-2</c:v>
                </c:pt>
                <c:pt idx="131">
                  <c:v>-3.9812220635463413E-2</c:v>
                </c:pt>
                <c:pt idx="132">
                  <c:v>-3.9901538261724517E-2</c:v>
                </c:pt>
                <c:pt idx="133">
                  <c:v>-3.991707176194384E-2</c:v>
                </c:pt>
                <c:pt idx="134">
                  <c:v>-4.0021922888424294E-2</c:v>
                </c:pt>
                <c:pt idx="135">
                  <c:v>-4.018890801578201E-2</c:v>
                </c:pt>
                <c:pt idx="136">
                  <c:v>-4.0262692141823792E-2</c:v>
                </c:pt>
                <c:pt idx="137">
                  <c:v>-4.0278225642043114E-2</c:v>
                </c:pt>
                <c:pt idx="138">
                  <c:v>-4.0309292642481759E-2</c:v>
                </c:pt>
                <c:pt idx="139">
                  <c:v>-4.5777084719683725E-2</c:v>
                </c:pt>
                <c:pt idx="140">
                  <c:v>-4.9858511902311053E-2</c:v>
                </c:pt>
                <c:pt idx="141">
                  <c:v>-5.5446688606212768E-2</c:v>
                </c:pt>
                <c:pt idx="142">
                  <c:v>-5.6487433120907427E-2</c:v>
                </c:pt>
                <c:pt idx="143">
                  <c:v>-6.7182248021911806E-2</c:v>
                </c:pt>
                <c:pt idx="144">
                  <c:v>-6.7574468902449725E-2</c:v>
                </c:pt>
                <c:pt idx="145">
                  <c:v>-6.7663786528710856E-2</c:v>
                </c:pt>
                <c:pt idx="146">
                  <c:v>-6.7679320028930179E-2</c:v>
                </c:pt>
                <c:pt idx="147">
                  <c:v>-7.758969316885872E-2</c:v>
                </c:pt>
                <c:pt idx="148">
                  <c:v>-7.8102298676096416E-2</c:v>
                </c:pt>
                <c:pt idx="149">
                  <c:v>-7.8102298676096416E-2</c:v>
                </c:pt>
                <c:pt idx="150">
                  <c:v>-7.819549967741235E-2</c:v>
                </c:pt>
                <c:pt idx="151">
                  <c:v>-7.8315884304112127E-2</c:v>
                </c:pt>
                <c:pt idx="152">
                  <c:v>-8.3585624253517676E-2</c:v>
                </c:pt>
                <c:pt idx="153">
                  <c:v>-8.8540810823481975E-2</c:v>
                </c:pt>
                <c:pt idx="154">
                  <c:v>-8.8556344323701297E-2</c:v>
                </c:pt>
                <c:pt idx="155">
                  <c:v>-8.8901964703581249E-2</c:v>
                </c:pt>
                <c:pt idx="156">
                  <c:v>-9.3993069400464591E-2</c:v>
                </c:pt>
                <c:pt idx="157">
                  <c:v>-9.9189025223828386E-2</c:v>
                </c:pt>
                <c:pt idx="158">
                  <c:v>-9.9794831732382017E-2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E4-4A02-B780-3502B13F76C4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Active!$V$2:$V$16</c:f>
              <c:numCache>
                <c:formatCode>General</c:formatCode>
                <c:ptCount val="15"/>
                <c:pt idx="0">
                  <c:v>-20000</c:v>
                </c:pt>
                <c:pt idx="1">
                  <c:v>-15000</c:v>
                </c:pt>
                <c:pt idx="2">
                  <c:v>-10000</c:v>
                </c:pt>
                <c:pt idx="3">
                  <c:v>-5000</c:v>
                </c:pt>
                <c:pt idx="4">
                  <c:v>0</c:v>
                </c:pt>
                <c:pt idx="5">
                  <c:v>5000</c:v>
                </c:pt>
                <c:pt idx="6">
                  <c:v>10000</c:v>
                </c:pt>
                <c:pt idx="7">
                  <c:v>15000</c:v>
                </c:pt>
                <c:pt idx="8">
                  <c:v>20000</c:v>
                </c:pt>
                <c:pt idx="9">
                  <c:v>25000</c:v>
                </c:pt>
                <c:pt idx="10">
                  <c:v>30000</c:v>
                </c:pt>
                <c:pt idx="11">
                  <c:v>35000</c:v>
                </c:pt>
                <c:pt idx="12">
                  <c:v>40000</c:v>
                </c:pt>
                <c:pt idx="13">
                  <c:v>45000</c:v>
                </c:pt>
                <c:pt idx="14">
                  <c:v>50000</c:v>
                </c:pt>
              </c:numCache>
            </c:numRef>
          </c:xVal>
          <c:yVal>
            <c:numRef>
              <c:f>Active!$W$2:$W$16</c:f>
              <c:numCache>
                <c:formatCode>General</c:formatCode>
                <c:ptCount val="15"/>
                <c:pt idx="0">
                  <c:v>-0.10911661317411595</c:v>
                </c:pt>
                <c:pt idx="1">
                  <c:v>-7.3775985042235342E-2</c:v>
                </c:pt>
                <c:pt idx="2">
                  <c:v>-4.474744636985515E-2</c:v>
                </c:pt>
                <c:pt idx="3">
                  <c:v>-2.2030997156975363E-2</c:v>
                </c:pt>
                <c:pt idx="4">
                  <c:v>-5.6266374035959877E-3</c:v>
                </c:pt>
                <c:pt idx="5">
                  <c:v>4.4656328902829799E-3</c:v>
                </c:pt>
                <c:pt idx="6">
                  <c:v>8.2458137246615385E-3</c:v>
                </c:pt>
                <c:pt idx="7">
                  <c:v>5.7139050995396873E-3</c:v>
                </c:pt>
                <c:pt idx="8">
                  <c:v>-3.1300929850825721E-3</c:v>
                </c:pt>
                <c:pt idx="9">
                  <c:v>-1.8286180529205255E-2</c:v>
                </c:pt>
                <c:pt idx="10">
                  <c:v>-3.9754357532828327E-2</c:v>
                </c:pt>
                <c:pt idx="11">
                  <c:v>-6.7534623995951809E-2</c:v>
                </c:pt>
                <c:pt idx="12">
                  <c:v>-0.10162697991857571</c:v>
                </c:pt>
                <c:pt idx="13">
                  <c:v>-0.14203142530070001</c:v>
                </c:pt>
                <c:pt idx="14">
                  <c:v>-0.18874796014232476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4E4-4A02-B780-3502B13F7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755120"/>
        <c:axId val="1"/>
      </c:scatterChart>
      <c:valAx>
        <c:axId val="838755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755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90322580645161"/>
          <c:y val="0.92145141978098655"/>
          <c:w val="0.7709677419354839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419100</xdr:colOff>
      <xdr:row>18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DDCC59E-06A2-FACF-6BF7-FD896FE61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600075</xdr:colOff>
      <xdr:row>0</xdr:row>
      <xdr:rowOff>1</xdr:rowOff>
    </xdr:from>
    <xdr:to>
      <xdr:col>27</xdr:col>
      <xdr:colOff>314325</xdr:colOff>
      <xdr:row>18</xdr:row>
      <xdr:rowOff>1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ACE4BA5-5E58-A716-7F2B-B4447C9EC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98" TargetMode="External"/><Relationship Id="rId18" Type="http://schemas.openxmlformats.org/officeDocument/2006/relationships/hyperlink" Target="http://www.bav-astro.de/sfs/BAVM_link.php?BAVMnr=39" TargetMode="External"/><Relationship Id="rId26" Type="http://schemas.openxmlformats.org/officeDocument/2006/relationships/hyperlink" Target="http://www.konkoly.hu/cgi-bin/IBVS?5668" TargetMode="External"/><Relationship Id="rId39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4877" TargetMode="External"/><Relationship Id="rId34" Type="http://schemas.openxmlformats.org/officeDocument/2006/relationships/hyperlink" Target="http://www.konkoly.hu/cgi-bin/IBVS?5668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www.konkoly.hu/cgi-bin/IBVS?5777" TargetMode="External"/><Relationship Id="rId50" Type="http://schemas.openxmlformats.org/officeDocument/2006/relationships/hyperlink" Target="http://www.konkoly.hu/cgi-bin/IBVS?5777" TargetMode="External"/><Relationship Id="rId55" Type="http://schemas.openxmlformats.org/officeDocument/2006/relationships/hyperlink" Target="http://www.konkoly.hu/cgi-bin/IBVS?5777" TargetMode="External"/><Relationship Id="rId63" Type="http://schemas.openxmlformats.org/officeDocument/2006/relationships/hyperlink" Target="http://www.konkoly.hu/cgi-bin/IBVS?5777" TargetMode="External"/><Relationship Id="rId68" Type="http://schemas.openxmlformats.org/officeDocument/2006/relationships/hyperlink" Target="http://www.konkoly.hu/cgi-bin/IBVS?5777" TargetMode="External"/><Relationship Id="rId76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98" TargetMode="External"/><Relationship Id="rId71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konkoly.hu/cgi-bin/IBVS?98" TargetMode="External"/><Relationship Id="rId16" Type="http://schemas.openxmlformats.org/officeDocument/2006/relationships/hyperlink" Target="http://www.konkoly.hu/cgi-bin/IBVS?98" TargetMode="External"/><Relationship Id="rId29" Type="http://schemas.openxmlformats.org/officeDocument/2006/relationships/hyperlink" Target="http://www.konkoly.hu/cgi-bin/IBVS?5668" TargetMode="External"/><Relationship Id="rId11" Type="http://schemas.openxmlformats.org/officeDocument/2006/relationships/hyperlink" Target="http://www.konkoly.hu/cgi-bin/IBVS?98" TargetMode="External"/><Relationship Id="rId24" Type="http://schemas.openxmlformats.org/officeDocument/2006/relationships/hyperlink" Target="http://www.bav-astro.de/sfs/BAVM_link.php?BAVMnr=172" TargetMode="External"/><Relationship Id="rId32" Type="http://schemas.openxmlformats.org/officeDocument/2006/relationships/hyperlink" Target="http://www.konkoly.hu/cgi-bin/IBVS?5668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www.konkoly.hu/cgi-bin/IBVS?5777" TargetMode="External"/><Relationship Id="rId53" Type="http://schemas.openxmlformats.org/officeDocument/2006/relationships/hyperlink" Target="http://www.konkoly.hu/cgi-bin/IBVS?5777" TargetMode="External"/><Relationship Id="rId58" Type="http://schemas.openxmlformats.org/officeDocument/2006/relationships/hyperlink" Target="http://www.konkoly.hu/cgi-bin/IBVS?5777" TargetMode="External"/><Relationship Id="rId66" Type="http://schemas.openxmlformats.org/officeDocument/2006/relationships/hyperlink" Target="http://www.konkoly.hu/cgi-bin/IBVS?5777" TargetMode="External"/><Relationship Id="rId74" Type="http://schemas.openxmlformats.org/officeDocument/2006/relationships/hyperlink" Target="http://www.bav-astro.de/sfs/BAVM_link.php?BAVMnr=225" TargetMode="External"/><Relationship Id="rId79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konkoly.hu/cgi-bin/IBVS?98" TargetMode="External"/><Relationship Id="rId61" Type="http://schemas.openxmlformats.org/officeDocument/2006/relationships/hyperlink" Target="http://www.konkoly.hu/cgi-bin/IBVS?5777" TargetMode="External"/><Relationship Id="rId82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konkoly.hu/cgi-bin/IBVS?98" TargetMode="External"/><Relationship Id="rId19" Type="http://schemas.openxmlformats.org/officeDocument/2006/relationships/hyperlink" Target="http://vsolj.cetus-net.org/no47.pdf" TargetMode="External"/><Relationship Id="rId31" Type="http://schemas.openxmlformats.org/officeDocument/2006/relationships/hyperlink" Target="http://www.konkoly.hu/cgi-bin/IBVS?5668" TargetMode="External"/><Relationship Id="rId44" Type="http://schemas.openxmlformats.org/officeDocument/2006/relationships/hyperlink" Target="http://var.astro.cz/oejv/issues/oejv0074.pdf" TargetMode="External"/><Relationship Id="rId52" Type="http://schemas.openxmlformats.org/officeDocument/2006/relationships/hyperlink" Target="http://www.konkoly.hu/cgi-bin/IBVS?5777" TargetMode="External"/><Relationship Id="rId60" Type="http://schemas.openxmlformats.org/officeDocument/2006/relationships/hyperlink" Target="http://www.konkoly.hu/cgi-bin/IBVS?5777" TargetMode="External"/><Relationship Id="rId65" Type="http://schemas.openxmlformats.org/officeDocument/2006/relationships/hyperlink" Target="http://www.konkoly.hu/cgi-bin/IBVS?5777" TargetMode="External"/><Relationship Id="rId73" Type="http://schemas.openxmlformats.org/officeDocument/2006/relationships/hyperlink" Target="http://www.bav-astro.de/sfs/BAVM_link.php?BAVMnr=225" TargetMode="External"/><Relationship Id="rId78" Type="http://schemas.openxmlformats.org/officeDocument/2006/relationships/hyperlink" Target="http://var.astro.cz/oejv/issues/oejv0160.pdf" TargetMode="External"/><Relationship Id="rId81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98" TargetMode="External"/><Relationship Id="rId9" Type="http://schemas.openxmlformats.org/officeDocument/2006/relationships/hyperlink" Target="http://www.konkoly.hu/cgi-bin/IBVS?98" TargetMode="External"/><Relationship Id="rId14" Type="http://schemas.openxmlformats.org/officeDocument/2006/relationships/hyperlink" Target="http://www.konkoly.hu/cgi-bin/IBVS?98" TargetMode="External"/><Relationship Id="rId22" Type="http://schemas.openxmlformats.org/officeDocument/2006/relationships/hyperlink" Target="http://www.konkoly.hu/cgi-bin/IBVS?5287" TargetMode="External"/><Relationship Id="rId27" Type="http://schemas.openxmlformats.org/officeDocument/2006/relationships/hyperlink" Target="http://www.konkoly.hu/cgi-bin/IBVS?5668" TargetMode="External"/><Relationship Id="rId30" Type="http://schemas.openxmlformats.org/officeDocument/2006/relationships/hyperlink" Target="http://www.konkoly.hu/cgi-bin/IBVS?5668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var.astro.cz/oejv/issues/oejv0074.pdf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www.konkoly.hu/cgi-bin/IBVS?5777" TargetMode="External"/><Relationship Id="rId64" Type="http://schemas.openxmlformats.org/officeDocument/2006/relationships/hyperlink" Target="http://www.konkoly.hu/cgi-bin/IBVS?5777" TargetMode="External"/><Relationship Id="rId69" Type="http://schemas.openxmlformats.org/officeDocument/2006/relationships/hyperlink" Target="http://www.bav-astro.de/sfs/BAVM_link.php?BAVMnr=193" TargetMode="External"/><Relationship Id="rId77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98" TargetMode="External"/><Relationship Id="rId51" Type="http://schemas.openxmlformats.org/officeDocument/2006/relationships/hyperlink" Target="http://www.konkoly.hu/cgi-bin/IBVS?5777" TargetMode="External"/><Relationship Id="rId72" Type="http://schemas.openxmlformats.org/officeDocument/2006/relationships/hyperlink" Target="http://www.bav-astro.de/sfs/BAVM_link.php?BAVMnr=212" TargetMode="External"/><Relationship Id="rId80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konkoly.hu/cgi-bin/IBVS?98" TargetMode="External"/><Relationship Id="rId12" Type="http://schemas.openxmlformats.org/officeDocument/2006/relationships/hyperlink" Target="http://www.konkoly.hu/cgi-bin/IBVS?98" TargetMode="External"/><Relationship Id="rId17" Type="http://schemas.openxmlformats.org/officeDocument/2006/relationships/hyperlink" Target="http://www.konkoly.hu/cgi-bin/IBVS?889" TargetMode="External"/><Relationship Id="rId25" Type="http://schemas.openxmlformats.org/officeDocument/2006/relationships/hyperlink" Target="http://www.konkoly.hu/cgi-bin/IBVS?5668" TargetMode="External"/><Relationship Id="rId33" Type="http://schemas.openxmlformats.org/officeDocument/2006/relationships/hyperlink" Target="http://www.konkoly.hu/cgi-bin/IBVS?5668" TargetMode="External"/><Relationship Id="rId38" Type="http://schemas.openxmlformats.org/officeDocument/2006/relationships/hyperlink" Target="http://var.astro.cz/oejv/issues/oejv0074.pdf" TargetMode="External"/><Relationship Id="rId46" Type="http://schemas.openxmlformats.org/officeDocument/2006/relationships/hyperlink" Target="http://www.konkoly.hu/cgi-bin/IBVS?5777" TargetMode="External"/><Relationship Id="rId59" Type="http://schemas.openxmlformats.org/officeDocument/2006/relationships/hyperlink" Target="http://www.konkoly.hu/cgi-bin/IBVS?5777" TargetMode="External"/><Relationship Id="rId67" Type="http://schemas.openxmlformats.org/officeDocument/2006/relationships/hyperlink" Target="http://www.konkoly.hu/cgi-bin/IBVS?5777" TargetMode="External"/><Relationship Id="rId20" Type="http://schemas.openxmlformats.org/officeDocument/2006/relationships/hyperlink" Target="http://vsolj.cetus-net.org/no47.pdf" TargetMode="External"/><Relationship Id="rId41" Type="http://schemas.openxmlformats.org/officeDocument/2006/relationships/hyperlink" Target="http://var.astro.cz/oejv/issues/oejv0074.pdf" TargetMode="External"/><Relationship Id="rId54" Type="http://schemas.openxmlformats.org/officeDocument/2006/relationships/hyperlink" Target="http://www.konkoly.hu/cgi-bin/IBVS?5777" TargetMode="External"/><Relationship Id="rId62" Type="http://schemas.openxmlformats.org/officeDocument/2006/relationships/hyperlink" Target="http://www.konkoly.hu/cgi-bin/IBVS?5777" TargetMode="External"/><Relationship Id="rId70" Type="http://schemas.openxmlformats.org/officeDocument/2006/relationships/hyperlink" Target="http://www.bav-astro.de/sfs/BAVM_link.php?BAVMnr=203" TargetMode="External"/><Relationship Id="rId75" Type="http://schemas.openxmlformats.org/officeDocument/2006/relationships/hyperlink" Target="http://www.bav-astro.de/sfs/BAVM_link.php?BAVMnr=225" TargetMode="External"/><Relationship Id="rId83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konkoly.hu/cgi-bin/IBVS?98" TargetMode="External"/><Relationship Id="rId6" Type="http://schemas.openxmlformats.org/officeDocument/2006/relationships/hyperlink" Target="http://www.konkoly.hu/cgi-bin/IBVS?98" TargetMode="External"/><Relationship Id="rId15" Type="http://schemas.openxmlformats.org/officeDocument/2006/relationships/hyperlink" Target="http://www.konkoly.hu/cgi-bin/IBVS?98" TargetMode="External"/><Relationship Id="rId23" Type="http://schemas.openxmlformats.org/officeDocument/2006/relationships/hyperlink" Target="http://www.konkoly.hu/cgi-bin/IBVS?5364" TargetMode="External"/><Relationship Id="rId28" Type="http://schemas.openxmlformats.org/officeDocument/2006/relationships/hyperlink" Target="http://www.konkoly.hu/cgi-bin/IBVS?5668" TargetMode="External"/><Relationship Id="rId36" Type="http://schemas.openxmlformats.org/officeDocument/2006/relationships/hyperlink" Target="http://www.konkoly.hu/cgi-bin/IBVS?5777" TargetMode="External"/><Relationship Id="rId49" Type="http://schemas.openxmlformats.org/officeDocument/2006/relationships/hyperlink" Target="http://www.konkoly.hu/cgi-bin/IBVS?5777" TargetMode="External"/><Relationship Id="rId57" Type="http://schemas.openxmlformats.org/officeDocument/2006/relationships/hyperlink" Target="http://www.konkoly.hu/cgi-bin/IBVS?57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7"/>
  <sheetViews>
    <sheetView tabSelected="1" workbookViewId="0">
      <pane xSplit="14" ySplit="22" topLeftCell="O158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32</v>
      </c>
      <c r="V1" s="2" t="s">
        <v>10</v>
      </c>
      <c r="W1" s="3" t="s">
        <v>22</v>
      </c>
    </row>
    <row r="2" spans="1:23" s="58" customFormat="1" ht="12.95" customHeight="1" x14ac:dyDescent="0.2">
      <c r="A2" s="58" t="s">
        <v>24</v>
      </c>
      <c r="B2" s="58" t="s">
        <v>28</v>
      </c>
      <c r="V2" s="59">
        <v>-20000</v>
      </c>
      <c r="W2" s="59">
        <f t="shared" ref="W2:W16" si="0">+D$11+D$12*V2+D$13*V2^2</f>
        <v>-0.10911661317411595</v>
      </c>
    </row>
    <row r="3" spans="1:23" s="58" customFormat="1" ht="12.95" customHeight="1" thickBot="1" x14ac:dyDescent="0.25">
      <c r="V3" s="59">
        <v>-15000</v>
      </c>
      <c r="W3" s="59">
        <f t="shared" si="0"/>
        <v>-7.3775985042235342E-2</v>
      </c>
    </row>
    <row r="4" spans="1:23" s="58" customFormat="1" ht="12.95" customHeight="1" thickTop="1" thickBot="1" x14ac:dyDescent="0.25">
      <c r="A4" s="60" t="s">
        <v>1</v>
      </c>
      <c r="C4" s="61">
        <v>37889.915399999998</v>
      </c>
      <c r="D4" s="62">
        <v>0.51419499999999996</v>
      </c>
      <c r="V4" s="59">
        <v>-10000</v>
      </c>
      <c r="W4" s="59">
        <f t="shared" si="0"/>
        <v>-4.474744636985515E-2</v>
      </c>
    </row>
    <row r="5" spans="1:23" s="58" customFormat="1" ht="12.95" customHeight="1" thickTop="1" x14ac:dyDescent="0.2">
      <c r="A5" s="63" t="s">
        <v>36</v>
      </c>
      <c r="C5" s="64">
        <v>-9.5</v>
      </c>
      <c r="D5" s="58" t="s">
        <v>37</v>
      </c>
      <c r="V5" s="59">
        <v>-5000</v>
      </c>
      <c r="W5" s="59">
        <f t="shared" si="0"/>
        <v>-2.2030997156975363E-2</v>
      </c>
    </row>
    <row r="6" spans="1:23" s="58" customFormat="1" ht="12.95" customHeight="1" x14ac:dyDescent="0.2">
      <c r="A6" s="60" t="s">
        <v>2</v>
      </c>
      <c r="V6" s="59">
        <v>0</v>
      </c>
      <c r="W6" s="59">
        <f t="shared" si="0"/>
        <v>-5.6266374035959877E-3</v>
      </c>
    </row>
    <row r="7" spans="1:23" s="58" customFormat="1" ht="12.95" customHeight="1" x14ac:dyDescent="0.2">
      <c r="A7" s="58" t="s">
        <v>3</v>
      </c>
      <c r="C7" s="58">
        <f>+C4</f>
        <v>37889.915399999998</v>
      </c>
      <c r="D7" s="63" t="s">
        <v>42</v>
      </c>
      <c r="V7" s="59">
        <v>5000</v>
      </c>
      <c r="W7" s="59">
        <f t="shared" si="0"/>
        <v>4.4656328902829799E-3</v>
      </c>
    </row>
    <row r="8" spans="1:23" s="58" customFormat="1" ht="12.95" customHeight="1" x14ac:dyDescent="0.2">
      <c r="A8" s="58" t="s">
        <v>4</v>
      </c>
      <c r="C8" s="58">
        <f>+D4</f>
        <v>0.51419499999999996</v>
      </c>
      <c r="D8" s="63" t="s">
        <v>43</v>
      </c>
      <c r="V8" s="59">
        <v>10000</v>
      </c>
      <c r="W8" s="59">
        <f t="shared" si="0"/>
        <v>8.2458137246615385E-3</v>
      </c>
    </row>
    <row r="9" spans="1:23" s="58" customFormat="1" ht="12.95" customHeight="1" x14ac:dyDescent="0.2">
      <c r="A9" s="65" t="s">
        <v>44</v>
      </c>
      <c r="B9" s="66">
        <v>154</v>
      </c>
      <c r="C9" s="67" t="str">
        <f>"F"&amp;B9</f>
        <v>F154</v>
      </c>
      <c r="D9" s="68" t="str">
        <f>"G"&amp;B9</f>
        <v>G154</v>
      </c>
      <c r="V9" s="59">
        <v>15000</v>
      </c>
      <c r="W9" s="59">
        <f t="shared" si="0"/>
        <v>5.7139050995396873E-3</v>
      </c>
    </row>
    <row r="10" spans="1:23" s="58" customFormat="1" ht="12.95" customHeight="1" thickBot="1" x14ac:dyDescent="0.25">
      <c r="C10" s="69" t="s">
        <v>20</v>
      </c>
      <c r="D10" s="69" t="s">
        <v>21</v>
      </c>
      <c r="V10" s="59">
        <v>20000</v>
      </c>
      <c r="W10" s="59">
        <f t="shared" si="0"/>
        <v>-3.1300929850825721E-3</v>
      </c>
    </row>
    <row r="11" spans="1:23" s="58" customFormat="1" ht="12.95" customHeight="1" x14ac:dyDescent="0.2">
      <c r="A11" s="58" t="s">
        <v>16</v>
      </c>
      <c r="C11" s="68">
        <f ca="1">INTERCEPT(INDIRECT($D$9):G992,INDIRECT($C$9):F992)</f>
        <v>0.2034268592989269</v>
      </c>
      <c r="D11" s="70">
        <f>+E11*F11</f>
        <v>-5.6266374035959877E-3</v>
      </c>
      <c r="E11" s="71">
        <v>-56.266374035959871</v>
      </c>
      <c r="F11" s="58">
        <v>1E-4</v>
      </c>
      <c r="V11" s="59">
        <v>25000</v>
      </c>
      <c r="W11" s="59">
        <f t="shared" si="0"/>
        <v>-1.8286180529205255E-2</v>
      </c>
    </row>
    <row r="12" spans="1:23" s="58" customFormat="1" ht="12.95" customHeight="1" x14ac:dyDescent="0.2">
      <c r="A12" s="58" t="s">
        <v>17</v>
      </c>
      <c r="C12" s="68">
        <f ca="1">SLOPE(INDIRECT($D$9):G992,INDIRECT($C$9):F992)</f>
        <v>-7.7667501096618657E-6</v>
      </c>
      <c r="D12" s="70">
        <f>+E12*F12</f>
        <v>2.6496630047258342E-6</v>
      </c>
      <c r="E12" s="72">
        <v>2.6496630047258343</v>
      </c>
      <c r="F12" s="73">
        <v>9.9999999999999995E-7</v>
      </c>
      <c r="V12" s="59">
        <v>30000</v>
      </c>
      <c r="W12" s="59">
        <f t="shared" si="0"/>
        <v>-3.9754357532828327E-2</v>
      </c>
    </row>
    <row r="13" spans="1:23" s="58" customFormat="1" ht="12.95" customHeight="1" thickBot="1" x14ac:dyDescent="0.25">
      <c r="A13" s="58" t="s">
        <v>19</v>
      </c>
      <c r="C13" s="70" t="s">
        <v>14</v>
      </c>
      <c r="D13" s="70">
        <f>+E13*F13</f>
        <v>-1.2624178919000818E-10</v>
      </c>
      <c r="E13" s="74">
        <v>-1.2624178919000817</v>
      </c>
      <c r="F13" s="73">
        <v>1E-10</v>
      </c>
      <c r="V13" s="59">
        <v>35000</v>
      </c>
      <c r="W13" s="59">
        <f t="shared" si="0"/>
        <v>-6.7534623995951809E-2</v>
      </c>
    </row>
    <row r="14" spans="1:23" s="58" customFormat="1" ht="12.95" customHeight="1" x14ac:dyDescent="0.2">
      <c r="E14" s="58">
        <f>SUM(R21:R950)</f>
        <v>2.019218443365246E-2</v>
      </c>
      <c r="V14" s="59">
        <v>40000</v>
      </c>
      <c r="W14" s="59">
        <f t="shared" si="0"/>
        <v>-0.10162697991857571</v>
      </c>
    </row>
    <row r="15" spans="1:23" s="58" customFormat="1" ht="12.95" customHeight="1" x14ac:dyDescent="0.2">
      <c r="A15" s="75" t="s">
        <v>18</v>
      </c>
      <c r="C15" s="76">
        <f ca="1">(C7+C11)+(C8+C12)*INT(MAX(F21:F3533))</f>
        <v>57964.502600168256</v>
      </c>
      <c r="D15" s="68">
        <f>+C7+INT(MAX(F21:F1588))*C8+D11+D12*INT(MAX(F21:F4023))+D13*INT(MAX(F21:F4050)^2)</f>
        <v>57964.507796161153</v>
      </c>
      <c r="E15" s="77" t="s">
        <v>49</v>
      </c>
      <c r="F15" s="64">
        <v>1</v>
      </c>
      <c r="V15" s="59">
        <v>45000</v>
      </c>
      <c r="W15" s="59">
        <f t="shared" si="0"/>
        <v>-0.14203142530070001</v>
      </c>
    </row>
    <row r="16" spans="1:23" s="58" customFormat="1" ht="12.95" customHeight="1" x14ac:dyDescent="0.2">
      <c r="A16" s="60" t="s">
        <v>5</v>
      </c>
      <c r="C16" s="78">
        <f ca="1">+C8+C12</f>
        <v>0.51418723324989024</v>
      </c>
      <c r="D16" s="68">
        <f>+C8+D12+2*D13*MAX(F21:F896)</f>
        <v>0.51418779245162105</v>
      </c>
      <c r="E16" s="77" t="s">
        <v>38</v>
      </c>
      <c r="F16" s="79">
        <f ca="1">NOW()+15018.5+$C$5/24</f>
        <v>60375.810339004631</v>
      </c>
      <c r="V16" s="59">
        <v>50000</v>
      </c>
      <c r="W16" s="59">
        <f t="shared" si="0"/>
        <v>-0.18874796014232476</v>
      </c>
    </row>
    <row r="17" spans="1:23" s="58" customFormat="1" ht="12.95" customHeight="1" thickBot="1" x14ac:dyDescent="0.25">
      <c r="A17" s="77" t="s">
        <v>40</v>
      </c>
      <c r="C17" s="58">
        <f>COUNT(C21:C2191)</f>
        <v>159</v>
      </c>
      <c r="E17" s="77" t="s">
        <v>50</v>
      </c>
      <c r="F17" s="79">
        <f ca="1">ROUND(2*(F16-$C$7)/$C$8,0)/2+F15</f>
        <v>43731.5</v>
      </c>
      <c r="V17" s="59"/>
      <c r="W17" s="59"/>
    </row>
    <row r="18" spans="1:23" s="58" customFormat="1" ht="12.95" customHeight="1" thickTop="1" thickBot="1" x14ac:dyDescent="0.25">
      <c r="A18" s="60" t="s">
        <v>614</v>
      </c>
      <c r="C18" s="80">
        <f ca="1">+C15</f>
        <v>57964.502600168256</v>
      </c>
      <c r="D18" s="81">
        <f ca="1">C16</f>
        <v>0.51418723324989024</v>
      </c>
      <c r="E18" s="77" t="s">
        <v>39</v>
      </c>
      <c r="F18" s="68">
        <f ca="1">ROUND(2*(F16-$C$15)/$C$16,0)/2+F15</f>
        <v>4690.5</v>
      </c>
      <c r="V18" s="59"/>
    </row>
    <row r="19" spans="1:23" s="58" customFormat="1" ht="12.95" customHeight="1" thickBot="1" x14ac:dyDescent="0.25">
      <c r="A19" s="60" t="s">
        <v>615</v>
      </c>
      <c r="C19" s="82">
        <f>+D15</f>
        <v>57964.507796161153</v>
      </c>
      <c r="D19" s="83">
        <f>+D16</f>
        <v>0.51418779245162105</v>
      </c>
      <c r="E19" s="77" t="s">
        <v>41</v>
      </c>
      <c r="F19" s="84">
        <f ca="1">+$C$15+$C$16*F18-15018.5-$C$5/24</f>
        <v>45358.193651060203</v>
      </c>
      <c r="V19" s="59"/>
    </row>
    <row r="20" spans="1:23" s="58" customFormat="1" ht="12.95" customHeight="1" thickBot="1" x14ac:dyDescent="0.25">
      <c r="A20" s="69" t="s">
        <v>6</v>
      </c>
      <c r="B20" s="69" t="s">
        <v>7</v>
      </c>
      <c r="C20" s="69" t="s">
        <v>8</v>
      </c>
      <c r="D20" s="69" t="s">
        <v>13</v>
      </c>
      <c r="E20" s="69" t="s">
        <v>9</v>
      </c>
      <c r="F20" s="69" t="s">
        <v>10</v>
      </c>
      <c r="G20" s="69" t="s">
        <v>11</v>
      </c>
      <c r="H20" s="85" t="s">
        <v>52</v>
      </c>
      <c r="I20" s="85" t="s">
        <v>68</v>
      </c>
      <c r="J20" s="85" t="s">
        <v>63</v>
      </c>
      <c r="K20" s="85" t="s">
        <v>61</v>
      </c>
      <c r="L20" s="85" t="s">
        <v>25</v>
      </c>
      <c r="M20" s="85" t="s">
        <v>26</v>
      </c>
      <c r="N20" s="85" t="s">
        <v>27</v>
      </c>
      <c r="O20" s="85" t="s">
        <v>23</v>
      </c>
      <c r="P20" s="86" t="s">
        <v>22</v>
      </c>
      <c r="Q20" s="69" t="s">
        <v>15</v>
      </c>
      <c r="R20" s="87" t="s">
        <v>611</v>
      </c>
      <c r="S20" s="88" t="s">
        <v>612</v>
      </c>
      <c r="T20" s="87" t="s">
        <v>613</v>
      </c>
    </row>
    <row r="21" spans="1:23" s="58" customFormat="1" ht="12.95" customHeight="1" x14ac:dyDescent="0.2">
      <c r="A21" s="41" t="s">
        <v>74</v>
      </c>
      <c r="B21" s="43" t="s">
        <v>30</v>
      </c>
      <c r="C21" s="41">
        <v>32407.528999999999</v>
      </c>
      <c r="D21" s="4"/>
      <c r="E21" s="13">
        <f t="shared" ref="E21:E52" si="1">+(C21-C$7)/C$8</f>
        <v>-10662.07644959597</v>
      </c>
      <c r="F21" s="58">
        <f t="shared" ref="F21:F52" si="2">ROUND(2*E21,0)/2</f>
        <v>-10662</v>
      </c>
      <c r="G21" s="58">
        <f t="shared" ref="G21:G52" si="3">+C21-(C$7+F21*C$8)</f>
        <v>-3.9310000000114087E-2</v>
      </c>
      <c r="H21" s="58">
        <f>+G21</f>
        <v>-3.9310000000114087E-2</v>
      </c>
      <c r="P21" s="65">
        <f>+D$11+D$12*F21+D$13*F21^2</f>
        <v>-4.8228289274521143E-2</v>
      </c>
      <c r="Q21" s="89">
        <f>+C21-15018.5</f>
        <v>17389.028999999999</v>
      </c>
      <c r="R21" s="59">
        <f>+(P21-G21)^2</f>
        <v>7.9535883582003926E-5</v>
      </c>
      <c r="S21" s="59">
        <v>1</v>
      </c>
      <c r="T21" s="59">
        <f>+S21*R21</f>
        <v>7.9535883582003926E-5</v>
      </c>
    </row>
    <row r="22" spans="1:23" s="58" customFormat="1" ht="12.95" customHeight="1" x14ac:dyDescent="0.2">
      <c r="A22" s="41" t="s">
        <v>74</v>
      </c>
      <c r="B22" s="43" t="s">
        <v>30</v>
      </c>
      <c r="C22" s="41">
        <v>32904.25</v>
      </c>
      <c r="D22" s="4"/>
      <c r="E22" s="13">
        <f t="shared" si="1"/>
        <v>-9696.0596660799856</v>
      </c>
      <c r="F22" s="58">
        <f t="shared" si="2"/>
        <v>-9696</v>
      </c>
      <c r="G22" s="58">
        <f t="shared" si="3"/>
        <v>-3.0679999996209517E-2</v>
      </c>
      <c r="H22" s="58">
        <f>+G22</f>
        <v>-3.0679999996209517E-2</v>
      </c>
      <c r="P22" s="65">
        <f t="shared" ref="P22:P85" si="4">+D$11+D$12*F22+D$13*F22^2</f>
        <v>-4.3186065499333029E-2</v>
      </c>
      <c r="Q22" s="89">
        <f t="shared" ref="Q22:Q85" si="5">+C22-15018.5</f>
        <v>17885.75</v>
      </c>
      <c r="R22" s="59">
        <f t="shared" ref="R22:R85" si="6">+(P22-G22)^2</f>
        <v>1.5640167436841595E-4</v>
      </c>
    </row>
    <row r="23" spans="1:23" s="58" customFormat="1" ht="12.95" customHeight="1" x14ac:dyDescent="0.2">
      <c r="A23" s="41" t="s">
        <v>74</v>
      </c>
      <c r="B23" s="43" t="s">
        <v>30</v>
      </c>
      <c r="C23" s="41">
        <v>33437.474999999999</v>
      </c>
      <c r="D23" s="4"/>
      <c r="E23" s="13">
        <f t="shared" si="1"/>
        <v>-8659.0503602718818</v>
      </c>
      <c r="F23" s="58">
        <f t="shared" si="2"/>
        <v>-8659</v>
      </c>
      <c r="G23" s="58">
        <f t="shared" si="3"/>
        <v>-2.5894999998854473E-2</v>
      </c>
      <c r="H23" s="58">
        <f>+G23</f>
        <v>-2.5894999998854473E-2</v>
      </c>
      <c r="P23" s="65">
        <f t="shared" si="4"/>
        <v>-3.8035461705348182E-2</v>
      </c>
      <c r="Q23" s="89">
        <f t="shared" si="5"/>
        <v>18418.974999999999</v>
      </c>
      <c r="R23" s="59">
        <f t="shared" si="6"/>
        <v>1.4739081044684013E-4</v>
      </c>
    </row>
    <row r="24" spans="1:23" s="58" customFormat="1" ht="12.95" customHeight="1" x14ac:dyDescent="0.2">
      <c r="A24" s="41" t="s">
        <v>74</v>
      </c>
      <c r="B24" s="43" t="s">
        <v>30</v>
      </c>
      <c r="C24" s="41">
        <v>33937.275000000001</v>
      </c>
      <c r="D24" s="13"/>
      <c r="E24" s="13">
        <f t="shared" si="1"/>
        <v>-7687.0455760946661</v>
      </c>
      <c r="F24" s="58">
        <f t="shared" si="2"/>
        <v>-7687</v>
      </c>
      <c r="G24" s="58">
        <f t="shared" si="3"/>
        <v>-2.3434999995515682E-2</v>
      </c>
      <c r="H24" s="58">
        <f>+G24</f>
        <v>-2.3434999995515682E-2</v>
      </c>
      <c r="P24" s="65">
        <f t="shared" si="4"/>
        <v>-3.3454220330665592E-2</v>
      </c>
      <c r="Q24" s="89">
        <f t="shared" si="5"/>
        <v>18918.775000000001</v>
      </c>
      <c r="R24" s="59">
        <f t="shared" si="6"/>
        <v>1.0038477612428148E-4</v>
      </c>
    </row>
    <row r="25" spans="1:23" s="58" customFormat="1" ht="12.95" customHeight="1" x14ac:dyDescent="0.2">
      <c r="A25" s="4" t="s">
        <v>51</v>
      </c>
      <c r="B25" s="8" t="s">
        <v>30</v>
      </c>
      <c r="C25" s="4">
        <v>35662.434999999998</v>
      </c>
      <c r="D25" s="4" t="s">
        <v>52</v>
      </c>
      <c r="E25" s="13">
        <f t="shared" si="1"/>
        <v>-4331.9760013224568</v>
      </c>
      <c r="F25" s="58">
        <f t="shared" si="2"/>
        <v>-4332</v>
      </c>
      <c r="G25" s="58">
        <f t="shared" si="3"/>
        <v>1.2340000001131557E-2</v>
      </c>
      <c r="I25" s="58">
        <f t="shared" ref="I25:I40" si="7">+G25</f>
        <v>1.2340000001131557E-2</v>
      </c>
      <c r="P25" s="65">
        <f t="shared" si="4"/>
        <v>-1.9474059234168777E-2</v>
      </c>
      <c r="Q25" s="89">
        <f t="shared" si="5"/>
        <v>20643.934999999998</v>
      </c>
      <c r="R25" s="59">
        <f t="shared" si="6"/>
        <v>1.0121343650271984E-3</v>
      </c>
    </row>
    <row r="26" spans="1:23" s="58" customFormat="1" ht="12.95" customHeight="1" x14ac:dyDescent="0.2">
      <c r="A26" s="4" t="s">
        <v>51</v>
      </c>
      <c r="B26" s="8" t="s">
        <v>30</v>
      </c>
      <c r="C26" s="4">
        <v>35663.438000000002</v>
      </c>
      <c r="D26" s="4" t="s">
        <v>52</v>
      </c>
      <c r="E26" s="13">
        <f t="shared" si="1"/>
        <v>-4330.0253794766504</v>
      </c>
      <c r="F26" s="58">
        <f t="shared" si="2"/>
        <v>-4330</v>
      </c>
      <c r="G26" s="58">
        <f t="shared" si="3"/>
        <v>-1.3049999994109385E-2</v>
      </c>
      <c r="I26" s="58">
        <f t="shared" si="7"/>
        <v>-1.3049999994109385E-2</v>
      </c>
      <c r="P26" s="65">
        <f t="shared" si="4"/>
        <v>-1.9466572895403395E-2</v>
      </c>
      <c r="Q26" s="89">
        <f t="shared" si="5"/>
        <v>20644.938000000002</v>
      </c>
      <c r="R26" s="59">
        <f t="shared" si="6"/>
        <v>4.1172407797620635E-5</v>
      </c>
    </row>
    <row r="27" spans="1:23" x14ac:dyDescent="0.2">
      <c r="A27" s="4" t="s">
        <v>51</v>
      </c>
      <c r="B27" s="8" t="s">
        <v>30</v>
      </c>
      <c r="C27" s="4">
        <v>35696.36</v>
      </c>
      <c r="D27" s="4" t="s">
        <v>52</v>
      </c>
      <c r="E27" s="9">
        <f t="shared" si="1"/>
        <v>-4265.9990859498785</v>
      </c>
      <c r="F27">
        <f t="shared" si="2"/>
        <v>-4266</v>
      </c>
      <c r="G27">
        <f t="shared" si="3"/>
        <v>4.6999999904073775E-4</v>
      </c>
      <c r="I27">
        <f t="shared" si="7"/>
        <v>4.6999999904073775E-4</v>
      </c>
      <c r="P27" s="45">
        <f t="shared" si="4"/>
        <v>-1.9227543300228793E-2</v>
      </c>
      <c r="Q27" s="46">
        <f t="shared" si="5"/>
        <v>20677.86</v>
      </c>
      <c r="R27" s="47">
        <f t="shared" si="6"/>
        <v>3.8799321202659799E-4</v>
      </c>
    </row>
    <row r="28" spans="1:23" x14ac:dyDescent="0.2">
      <c r="A28" s="4" t="s">
        <v>51</v>
      </c>
      <c r="B28" s="8" t="s">
        <v>30</v>
      </c>
      <c r="C28" s="4">
        <v>35697.374000000003</v>
      </c>
      <c r="D28" s="4" t="s">
        <v>52</v>
      </c>
      <c r="E28" s="9">
        <f t="shared" si="1"/>
        <v>-4264.0270714417584</v>
      </c>
      <c r="F28">
        <f t="shared" si="2"/>
        <v>-4264</v>
      </c>
      <c r="G28">
        <f t="shared" si="3"/>
        <v>-1.3919999997597188E-2</v>
      </c>
      <c r="I28">
        <f t="shared" si="7"/>
        <v>-1.3919999997597188E-2</v>
      </c>
      <c r="P28" s="45">
        <f t="shared" si="4"/>
        <v>-1.922009028929576E-2</v>
      </c>
      <c r="Q28" s="46">
        <f t="shared" si="5"/>
        <v>20678.874000000003</v>
      </c>
      <c r="R28" s="47">
        <f t="shared" si="6"/>
        <v>2.8090957100157453E-5</v>
      </c>
    </row>
    <row r="29" spans="1:23" x14ac:dyDescent="0.2">
      <c r="A29" s="4" t="s">
        <v>51</v>
      </c>
      <c r="B29" s="8" t="s">
        <v>30</v>
      </c>
      <c r="C29" s="4">
        <v>35699.438000000002</v>
      </c>
      <c r="D29" s="4" t="s">
        <v>52</v>
      </c>
      <c r="E29" s="9">
        <f t="shared" si="1"/>
        <v>-4260.0130300761311</v>
      </c>
      <c r="F29">
        <f t="shared" si="2"/>
        <v>-4260</v>
      </c>
      <c r="G29">
        <f t="shared" si="3"/>
        <v>-6.6999999980907887E-3</v>
      </c>
      <c r="I29">
        <f t="shared" si="7"/>
        <v>-6.6999999980907887E-3</v>
      </c>
      <c r="P29" s="45">
        <f t="shared" si="4"/>
        <v>-1.9205187297232636E-2</v>
      </c>
      <c r="Q29" s="46">
        <f t="shared" si="5"/>
        <v>20680.938000000002</v>
      </c>
      <c r="R29" s="47">
        <f t="shared" si="6"/>
        <v>1.5637970938661857E-4</v>
      </c>
    </row>
    <row r="30" spans="1:23" x14ac:dyDescent="0.2">
      <c r="A30" s="4" t="s">
        <v>51</v>
      </c>
      <c r="B30" s="8" t="s">
        <v>30</v>
      </c>
      <c r="C30" s="4">
        <v>35716.373</v>
      </c>
      <c r="D30" s="4" t="s">
        <v>52</v>
      </c>
      <c r="E30" s="9">
        <f t="shared" si="1"/>
        <v>-4227.0780540456417</v>
      </c>
      <c r="F30">
        <f t="shared" si="2"/>
        <v>-4227</v>
      </c>
      <c r="G30">
        <f t="shared" si="3"/>
        <v>-4.0134999995643739E-2</v>
      </c>
      <c r="I30">
        <f t="shared" si="7"/>
        <v>-4.0134999995643739E-2</v>
      </c>
      <c r="P30" s="45">
        <f t="shared" si="4"/>
        <v>-1.9082391753936445E-2</v>
      </c>
      <c r="Q30" s="46">
        <f t="shared" si="5"/>
        <v>20697.873</v>
      </c>
      <c r="R30" s="47">
        <f t="shared" si="6"/>
        <v>4.4321231377880184E-4</v>
      </c>
    </row>
    <row r="31" spans="1:23" x14ac:dyDescent="0.2">
      <c r="A31" s="4" t="s">
        <v>51</v>
      </c>
      <c r="B31" s="8" t="s">
        <v>30</v>
      </c>
      <c r="C31" s="4">
        <v>35717.440999999999</v>
      </c>
      <c r="D31" s="4" t="s">
        <v>52</v>
      </c>
      <c r="E31" s="9">
        <f t="shared" si="1"/>
        <v>-4225.0010210134278</v>
      </c>
      <c r="F31">
        <f t="shared" si="2"/>
        <v>-4225</v>
      </c>
      <c r="G31">
        <f t="shared" si="3"/>
        <v>-5.2500000310828909E-4</v>
      </c>
      <c r="I31">
        <f t="shared" si="7"/>
        <v>-5.2500000310828909E-4</v>
      </c>
      <c r="P31" s="45">
        <f t="shared" si="4"/>
        <v>-1.9074958436722529E-2</v>
      </c>
      <c r="Q31" s="46">
        <f t="shared" si="5"/>
        <v>20698.940999999999</v>
      </c>
      <c r="R31" s="47">
        <f t="shared" si="6"/>
        <v>3.4410095788881608E-4</v>
      </c>
    </row>
    <row r="32" spans="1:23" x14ac:dyDescent="0.2">
      <c r="A32" s="4" t="s">
        <v>51</v>
      </c>
      <c r="B32" s="8" t="s">
        <v>30</v>
      </c>
      <c r="C32" s="4">
        <v>35782.213000000003</v>
      </c>
      <c r="D32" s="4" t="s">
        <v>52</v>
      </c>
      <c r="E32" s="9">
        <f t="shared" si="1"/>
        <v>-4099.0332461420176</v>
      </c>
      <c r="F32">
        <f t="shared" si="2"/>
        <v>-4099</v>
      </c>
      <c r="G32">
        <f t="shared" si="3"/>
        <v>-1.7094999995606486E-2</v>
      </c>
      <c r="I32">
        <f t="shared" si="7"/>
        <v>-1.7094999995606486E-2</v>
      </c>
      <c r="P32" s="45">
        <f t="shared" si="4"/>
        <v>-1.8608695479821649E-2</v>
      </c>
      <c r="Q32" s="46">
        <f t="shared" si="5"/>
        <v>20763.713000000003</v>
      </c>
      <c r="R32" s="47">
        <f t="shared" si="6"/>
        <v>2.2912740189333782E-6</v>
      </c>
    </row>
    <row r="33" spans="1:18" x14ac:dyDescent="0.2">
      <c r="A33" s="4" t="s">
        <v>51</v>
      </c>
      <c r="B33" s="8" t="s">
        <v>30</v>
      </c>
      <c r="C33" s="4">
        <v>35802.207999999999</v>
      </c>
      <c r="D33" s="4" t="s">
        <v>52</v>
      </c>
      <c r="E33" s="9">
        <f t="shared" si="1"/>
        <v>-4060.1472204124884</v>
      </c>
      <c r="F33">
        <f t="shared" si="2"/>
        <v>-4060</v>
      </c>
      <c r="G33">
        <f t="shared" si="3"/>
        <v>-7.5700000001234002E-2</v>
      </c>
      <c r="I33">
        <f t="shared" si="7"/>
        <v>-7.5700000001234002E-2</v>
      </c>
      <c r="P33" s="45">
        <f t="shared" si="4"/>
        <v>-1.8465188359075291E-2</v>
      </c>
      <c r="Q33" s="46">
        <f t="shared" si="5"/>
        <v>20783.707999999999</v>
      </c>
      <c r="R33" s="47">
        <f t="shared" si="6"/>
        <v>3.2758236637133865E-3</v>
      </c>
    </row>
    <row r="34" spans="1:18" x14ac:dyDescent="0.2">
      <c r="A34" s="4" t="s">
        <v>51</v>
      </c>
      <c r="B34" s="8" t="s">
        <v>30</v>
      </c>
      <c r="C34" s="4">
        <v>36079.415999999997</v>
      </c>
      <c r="D34" s="4" t="s">
        <v>52</v>
      </c>
      <c r="E34" s="9">
        <f t="shared" si="1"/>
        <v>-3521.0365717286259</v>
      </c>
      <c r="F34">
        <f t="shared" si="2"/>
        <v>-3521</v>
      </c>
      <c r="G34">
        <f t="shared" si="3"/>
        <v>-1.8804999999701977E-2</v>
      </c>
      <c r="I34">
        <f t="shared" si="7"/>
        <v>-1.8804999999701977E-2</v>
      </c>
      <c r="P34" s="45">
        <f t="shared" si="4"/>
        <v>-1.6521175976453216E-2</v>
      </c>
      <c r="Q34" s="46">
        <f t="shared" si="5"/>
        <v>21060.915999999997</v>
      </c>
      <c r="R34" s="47">
        <f t="shared" si="6"/>
        <v>5.2158521691681563E-6</v>
      </c>
    </row>
    <row r="35" spans="1:18" x14ac:dyDescent="0.2">
      <c r="A35" s="4" t="s">
        <v>51</v>
      </c>
      <c r="B35" s="8" t="s">
        <v>30</v>
      </c>
      <c r="C35" s="4">
        <v>36096.351000000002</v>
      </c>
      <c r="D35" s="4" t="s">
        <v>52</v>
      </c>
      <c r="E35" s="9">
        <f t="shared" si="1"/>
        <v>-3488.1015956981219</v>
      </c>
      <c r="F35">
        <f t="shared" si="2"/>
        <v>-3488</v>
      </c>
      <c r="G35">
        <f t="shared" si="3"/>
        <v>-5.2239999997254927E-2</v>
      </c>
      <c r="I35">
        <f t="shared" si="7"/>
        <v>-5.2239999997254927E-2</v>
      </c>
      <c r="P35" s="45">
        <f t="shared" si="4"/>
        <v>-1.6404537750182979E-2</v>
      </c>
      <c r="Q35" s="46">
        <f t="shared" si="5"/>
        <v>21077.851000000002</v>
      </c>
      <c r="R35" s="47">
        <f t="shared" si="6"/>
        <v>1.2841803544613186E-3</v>
      </c>
    </row>
    <row r="36" spans="1:18" x14ac:dyDescent="0.2">
      <c r="A36" s="4" t="s">
        <v>51</v>
      </c>
      <c r="B36" s="8" t="s">
        <v>30</v>
      </c>
      <c r="C36" s="4">
        <v>36371.417000000001</v>
      </c>
      <c r="D36" s="4" t="s">
        <v>52</v>
      </c>
      <c r="E36" s="9">
        <f t="shared" si="1"/>
        <v>-2953.1566818035899</v>
      </c>
      <c r="F36">
        <f t="shared" si="2"/>
        <v>-2953</v>
      </c>
      <c r="G36">
        <f t="shared" si="3"/>
        <v>-8.0564999996568076E-2</v>
      </c>
      <c r="I36">
        <f t="shared" si="7"/>
        <v>-8.0564999996568076E-2</v>
      </c>
      <c r="P36" s="45">
        <f t="shared" si="4"/>
        <v>-1.4551947042822188E-2</v>
      </c>
      <c r="Q36" s="46">
        <f t="shared" si="5"/>
        <v>21352.917000000001</v>
      </c>
      <c r="R36" s="47">
        <f t="shared" si="6"/>
        <v>4.3577231602740588E-3</v>
      </c>
    </row>
    <row r="37" spans="1:18" x14ac:dyDescent="0.2">
      <c r="A37" s="4" t="s">
        <v>51</v>
      </c>
      <c r="B37" s="8" t="s">
        <v>30</v>
      </c>
      <c r="C37" s="4">
        <v>36404.406999999999</v>
      </c>
      <c r="D37" s="4" t="s">
        <v>52</v>
      </c>
      <c r="E37" s="9">
        <f t="shared" si="1"/>
        <v>-2888.9981427279513</v>
      </c>
      <c r="F37">
        <f t="shared" si="2"/>
        <v>-2889</v>
      </c>
      <c r="G37">
        <f t="shared" si="3"/>
        <v>9.5500000315951183E-4</v>
      </c>
      <c r="I37">
        <f t="shared" si="7"/>
        <v>9.5500000315951183E-4</v>
      </c>
      <c r="P37" s="45">
        <f t="shared" si="4"/>
        <v>-1.4335168320443062E-2</v>
      </c>
      <c r="Q37" s="46">
        <f t="shared" si="5"/>
        <v>21385.906999999999</v>
      </c>
      <c r="R37" s="47">
        <f t="shared" si="6"/>
        <v>2.3378924736409953E-4</v>
      </c>
    </row>
    <row r="38" spans="1:18" x14ac:dyDescent="0.2">
      <c r="A38" s="4" t="s">
        <v>51</v>
      </c>
      <c r="B38" s="8" t="s">
        <v>30</v>
      </c>
      <c r="C38" s="4">
        <v>36424.434999999998</v>
      </c>
      <c r="D38" s="4" t="s">
        <v>52</v>
      </c>
      <c r="E38" s="9">
        <f t="shared" si="1"/>
        <v>-2850.0479390114656</v>
      </c>
      <c r="F38">
        <f t="shared" si="2"/>
        <v>-2850</v>
      </c>
      <c r="G38">
        <f t="shared" si="3"/>
        <v>-2.4649999999382999E-2</v>
      </c>
      <c r="I38">
        <f t="shared" si="7"/>
        <v>-2.4649999999382999E-2</v>
      </c>
      <c r="P38" s="45">
        <f t="shared" si="4"/>
        <v>-1.4203575899760457E-2</v>
      </c>
      <c r="Q38" s="46">
        <f t="shared" si="5"/>
        <v>21405.934999999998</v>
      </c>
      <c r="R38" s="47">
        <f t="shared" si="6"/>
        <v>1.0912777646917464E-4</v>
      </c>
    </row>
    <row r="39" spans="1:18" x14ac:dyDescent="0.2">
      <c r="A39" s="4" t="s">
        <v>51</v>
      </c>
      <c r="B39" s="8" t="s">
        <v>30</v>
      </c>
      <c r="C39" s="4">
        <v>36426.47</v>
      </c>
      <c r="D39" s="4" t="s">
        <v>52</v>
      </c>
      <c r="E39" s="9">
        <f t="shared" si="1"/>
        <v>-2846.090296482846</v>
      </c>
      <c r="F39">
        <f t="shared" si="2"/>
        <v>-2846</v>
      </c>
      <c r="G39">
        <f t="shared" si="3"/>
        <v>-4.6429999994870741E-2</v>
      </c>
      <c r="I39">
        <f t="shared" si="7"/>
        <v>-4.6429999994870741E-2</v>
      </c>
      <c r="P39" s="45">
        <f t="shared" si="4"/>
        <v>-1.4190100954816647E-2</v>
      </c>
      <c r="Q39" s="46">
        <f t="shared" si="5"/>
        <v>21407.97</v>
      </c>
      <c r="R39" s="47">
        <f t="shared" si="6"/>
        <v>1.039411090112881E-3</v>
      </c>
    </row>
    <row r="40" spans="1:18" x14ac:dyDescent="0.2">
      <c r="A40" s="4" t="s">
        <v>51</v>
      </c>
      <c r="B40" s="8" t="s">
        <v>30</v>
      </c>
      <c r="C40" s="10">
        <v>36461.421999999999</v>
      </c>
      <c r="D40" s="4" t="s">
        <v>52</v>
      </c>
      <c r="E40" s="9">
        <f t="shared" si="1"/>
        <v>-2778.11608436488</v>
      </c>
      <c r="F40">
        <f t="shared" si="2"/>
        <v>-2778</v>
      </c>
      <c r="G40">
        <f t="shared" si="3"/>
        <v>-5.9690000001864973E-2</v>
      </c>
      <c r="I40">
        <f t="shared" si="7"/>
        <v>-5.9690000001864973E-2</v>
      </c>
      <c r="P40" s="45">
        <f t="shared" si="4"/>
        <v>-1.3961644970571778E-2</v>
      </c>
      <c r="Q40" s="46">
        <f t="shared" si="5"/>
        <v>21442.921999999999</v>
      </c>
      <c r="R40" s="47">
        <f t="shared" si="6"/>
        <v>2.0910824538679976E-3</v>
      </c>
    </row>
    <row r="41" spans="1:18" x14ac:dyDescent="0.2">
      <c r="A41" s="42" t="s">
        <v>141</v>
      </c>
      <c r="B41" s="44" t="s">
        <v>30</v>
      </c>
      <c r="C41" s="42">
        <v>37889.915099999998</v>
      </c>
      <c r="D41" s="9"/>
      <c r="E41" s="9">
        <f t="shared" si="1"/>
        <v>-5.8343624441567921E-4</v>
      </c>
      <c r="F41">
        <f t="shared" si="2"/>
        <v>0</v>
      </c>
      <c r="G41">
        <f t="shared" si="3"/>
        <v>-2.9999999969732016E-4</v>
      </c>
      <c r="J41">
        <f>+G41</f>
        <v>-2.9999999969732016E-4</v>
      </c>
      <c r="P41" s="45">
        <f t="shared" si="4"/>
        <v>-5.6266374035959877E-3</v>
      </c>
      <c r="Q41" s="46">
        <f t="shared" si="5"/>
        <v>22871.415099999998</v>
      </c>
      <c r="R41" s="47">
        <f t="shared" si="6"/>
        <v>2.8373066032612335E-5</v>
      </c>
    </row>
    <row r="42" spans="1:18" x14ac:dyDescent="0.2">
      <c r="A42" t="s">
        <v>12</v>
      </c>
      <c r="C42" s="5">
        <v>37889.915399999998</v>
      </c>
      <c r="D42" s="5" t="s">
        <v>14</v>
      </c>
      <c r="E42">
        <f t="shared" si="1"/>
        <v>0</v>
      </c>
      <c r="F42">
        <f t="shared" si="2"/>
        <v>0</v>
      </c>
      <c r="G42">
        <f t="shared" si="3"/>
        <v>0</v>
      </c>
      <c r="H42">
        <f>+G42</f>
        <v>0</v>
      </c>
      <c r="P42" s="45">
        <f t="shared" si="4"/>
        <v>-5.6266374035959877E-3</v>
      </c>
      <c r="Q42" s="46">
        <f t="shared" si="5"/>
        <v>22871.415399999998</v>
      </c>
      <c r="R42" s="47">
        <f t="shared" si="6"/>
        <v>3.1659048471545398E-5</v>
      </c>
    </row>
    <row r="43" spans="1:18" x14ac:dyDescent="0.2">
      <c r="A43" s="42" t="s">
        <v>141</v>
      </c>
      <c r="B43" s="44" t="s">
        <v>30</v>
      </c>
      <c r="C43" s="42">
        <v>37900.717499999999</v>
      </c>
      <c r="D43" s="9"/>
      <c r="E43" s="9">
        <f t="shared" si="1"/>
        <v>21.00778887387235</v>
      </c>
      <c r="F43">
        <f t="shared" si="2"/>
        <v>21</v>
      </c>
      <c r="G43">
        <f t="shared" si="3"/>
        <v>4.005000002507586E-3</v>
      </c>
      <c r="J43">
        <f t="shared" ref="J43:J57" si="8">+G43</f>
        <v>4.005000002507586E-3</v>
      </c>
      <c r="P43" s="45">
        <f t="shared" si="4"/>
        <v>-5.5710501531257778E-3</v>
      </c>
      <c r="Q43" s="46">
        <f t="shared" si="5"/>
        <v>22882.217499999999</v>
      </c>
      <c r="R43" s="47">
        <f t="shared" si="6"/>
        <v>9.1700736583205758E-5</v>
      </c>
    </row>
    <row r="44" spans="1:18" x14ac:dyDescent="0.2">
      <c r="A44" s="42" t="s">
        <v>141</v>
      </c>
      <c r="B44" s="44" t="s">
        <v>30</v>
      </c>
      <c r="C44" s="42">
        <v>37901.738499999999</v>
      </c>
      <c r="D44" s="9"/>
      <c r="E44" s="9">
        <f t="shared" si="1"/>
        <v>22.993416894371656</v>
      </c>
      <c r="F44">
        <f t="shared" si="2"/>
        <v>23</v>
      </c>
      <c r="G44">
        <f t="shared" si="3"/>
        <v>-3.3849999963422306E-3</v>
      </c>
      <c r="J44">
        <f t="shared" si="8"/>
        <v>-3.3849999963422306E-3</v>
      </c>
      <c r="P44" s="45">
        <f t="shared" si="4"/>
        <v>-5.5657619363937748E-3</v>
      </c>
      <c r="Q44" s="46">
        <f t="shared" si="5"/>
        <v>22883.238499999999</v>
      </c>
      <c r="R44" s="47">
        <f t="shared" si="6"/>
        <v>4.7557226391773752E-6</v>
      </c>
    </row>
    <row r="45" spans="1:18" x14ac:dyDescent="0.2">
      <c r="A45" s="42" t="s">
        <v>141</v>
      </c>
      <c r="B45" s="44" t="s">
        <v>30</v>
      </c>
      <c r="C45" s="42">
        <v>37903.798499999997</v>
      </c>
      <c r="D45" s="9"/>
      <c r="E45" s="9">
        <f t="shared" si="1"/>
        <v>26.999679110063507</v>
      </c>
      <c r="F45">
        <f t="shared" si="2"/>
        <v>27</v>
      </c>
      <c r="G45">
        <f t="shared" si="3"/>
        <v>-1.6499999765073881E-4</v>
      </c>
      <c r="J45">
        <f t="shared" si="8"/>
        <v>-1.6499999765073881E-4</v>
      </c>
      <c r="P45" s="45">
        <f t="shared" si="4"/>
        <v>-5.5551885327327103E-3</v>
      </c>
      <c r="Q45" s="46">
        <f t="shared" si="5"/>
        <v>22885.298499999997</v>
      </c>
      <c r="R45" s="47">
        <f t="shared" si="6"/>
        <v>2.905413244372913E-5</v>
      </c>
    </row>
    <row r="46" spans="1:18" x14ac:dyDescent="0.2">
      <c r="A46" s="42" t="s">
        <v>141</v>
      </c>
      <c r="B46" s="44" t="s">
        <v>30</v>
      </c>
      <c r="C46" s="42">
        <v>37937.7304</v>
      </c>
      <c r="D46" s="9"/>
      <c r="E46" s="9">
        <f t="shared" si="1"/>
        <v>92.990013516277543</v>
      </c>
      <c r="F46">
        <f t="shared" si="2"/>
        <v>93</v>
      </c>
      <c r="G46">
        <f t="shared" si="3"/>
        <v>-5.1349999994272366E-3</v>
      </c>
      <c r="J46">
        <f t="shared" si="8"/>
        <v>-5.1349999994272366E-3</v>
      </c>
      <c r="P46" s="45">
        <f t="shared" si="4"/>
        <v>-5.3813106093911888E-3</v>
      </c>
      <c r="Q46" s="46">
        <f t="shared" si="5"/>
        <v>22919.2304</v>
      </c>
      <c r="R46" s="47">
        <f t="shared" si="6"/>
        <v>6.0668916580814183E-8</v>
      </c>
    </row>
    <row r="47" spans="1:18" x14ac:dyDescent="0.2">
      <c r="A47" s="42" t="s">
        <v>141</v>
      </c>
      <c r="B47" s="44" t="s">
        <v>30</v>
      </c>
      <c r="C47" s="42">
        <v>37938.762699999999</v>
      </c>
      <c r="D47" s="9"/>
      <c r="E47" s="9">
        <f t="shared" si="1"/>
        <v>94.997617635335374</v>
      </c>
      <c r="F47">
        <f t="shared" si="2"/>
        <v>95</v>
      </c>
      <c r="G47">
        <f t="shared" si="3"/>
        <v>-1.2249999999767169E-3</v>
      </c>
      <c r="J47">
        <f t="shared" si="8"/>
        <v>-1.2249999999767169E-3</v>
      </c>
      <c r="P47" s="45">
        <f t="shared" si="4"/>
        <v>-5.3760587502944728E-3</v>
      </c>
      <c r="Q47" s="46">
        <f t="shared" si="5"/>
        <v>22920.262699999999</v>
      </c>
      <c r="R47" s="47">
        <f t="shared" si="6"/>
        <v>1.7231288748589609E-5</v>
      </c>
    </row>
    <row r="48" spans="1:18" x14ac:dyDescent="0.2">
      <c r="A48" s="42" t="s">
        <v>141</v>
      </c>
      <c r="B48" s="44" t="s">
        <v>30</v>
      </c>
      <c r="C48" s="42">
        <v>37954.705499999996</v>
      </c>
      <c r="D48" s="9"/>
      <c r="E48" s="9">
        <f t="shared" si="1"/>
        <v>126.00297552484632</v>
      </c>
      <c r="F48">
        <f t="shared" si="2"/>
        <v>126</v>
      </c>
      <c r="G48">
        <f t="shared" si="3"/>
        <v>1.5300000013667159E-3</v>
      </c>
      <c r="J48">
        <f t="shared" si="8"/>
        <v>1.5300000013667159E-3</v>
      </c>
      <c r="P48" s="45">
        <f t="shared" si="4"/>
        <v>-5.2947840796457131E-3</v>
      </c>
      <c r="Q48" s="46">
        <f t="shared" si="5"/>
        <v>22936.205499999996</v>
      </c>
      <c r="R48" s="47">
        <f t="shared" si="6"/>
        <v>4.6577677752440661E-5</v>
      </c>
    </row>
    <row r="49" spans="1:18" x14ac:dyDescent="0.2">
      <c r="A49" s="42" t="s">
        <v>141</v>
      </c>
      <c r="B49" s="44" t="s">
        <v>30</v>
      </c>
      <c r="C49" s="42">
        <v>37971.676700000004</v>
      </c>
      <c r="D49" s="9"/>
      <c r="E49" s="9">
        <f t="shared" si="1"/>
        <v>159.00835286225183</v>
      </c>
      <c r="F49">
        <f t="shared" si="2"/>
        <v>159</v>
      </c>
      <c r="G49">
        <f t="shared" si="3"/>
        <v>4.2950000060955063E-3</v>
      </c>
      <c r="J49">
        <f t="shared" si="8"/>
        <v>4.2950000060955063E-3</v>
      </c>
      <c r="P49" s="45">
        <f t="shared" si="4"/>
        <v>-5.2085325045170923E-3</v>
      </c>
      <c r="Q49" s="46">
        <f t="shared" si="5"/>
        <v>22953.176700000004</v>
      </c>
      <c r="R49" s="47">
        <f t="shared" si="6"/>
        <v>9.0317130180270612E-5</v>
      </c>
    </row>
    <row r="50" spans="1:18" x14ac:dyDescent="0.2">
      <c r="A50" s="42" t="s">
        <v>141</v>
      </c>
      <c r="B50" s="44" t="s">
        <v>30</v>
      </c>
      <c r="C50" s="42">
        <v>38216.948499999999</v>
      </c>
      <c r="D50" s="9"/>
      <c r="E50" s="9">
        <f t="shared" si="1"/>
        <v>636.00987952041658</v>
      </c>
      <c r="F50">
        <f t="shared" si="2"/>
        <v>636</v>
      </c>
      <c r="G50">
        <f t="shared" si="3"/>
        <v>5.0800000026356429E-3</v>
      </c>
      <c r="J50">
        <f t="shared" si="8"/>
        <v>5.0800000026356429E-3</v>
      </c>
      <c r="P50" s="45">
        <f t="shared" si="4"/>
        <v>-3.9925160313505582E-3</v>
      </c>
      <c r="Q50" s="46">
        <f t="shared" si="5"/>
        <v>23198.448499999999</v>
      </c>
      <c r="R50" s="47">
        <f t="shared" si="6"/>
        <v>8.2310547186936728E-5</v>
      </c>
    </row>
    <row r="51" spans="1:18" x14ac:dyDescent="0.2">
      <c r="A51" s="42" t="s">
        <v>74</v>
      </c>
      <c r="B51" s="44" t="s">
        <v>30</v>
      </c>
      <c r="C51" s="42">
        <v>38233.398999999998</v>
      </c>
      <c r="D51" s="9"/>
      <c r="E51" s="9">
        <f t="shared" si="1"/>
        <v>668.00260601522689</v>
      </c>
      <c r="F51">
        <f t="shared" si="2"/>
        <v>668</v>
      </c>
      <c r="G51">
        <f t="shared" si="3"/>
        <v>1.3400000025285408E-3</v>
      </c>
      <c r="J51">
        <f t="shared" si="8"/>
        <v>1.3400000025285408E-3</v>
      </c>
      <c r="P51" s="45">
        <f t="shared" si="4"/>
        <v>-3.912994632578653E-3</v>
      </c>
      <c r="Q51" s="46">
        <f t="shared" si="5"/>
        <v>23214.898999999998</v>
      </c>
      <c r="R51" s="47">
        <f t="shared" si="6"/>
        <v>2.759395263646496E-5</v>
      </c>
    </row>
    <row r="52" spans="1:18" x14ac:dyDescent="0.2">
      <c r="A52" s="42" t="s">
        <v>141</v>
      </c>
      <c r="B52" s="44" t="s">
        <v>30</v>
      </c>
      <c r="C52" s="42">
        <v>38282.754999999997</v>
      </c>
      <c r="D52" s="9"/>
      <c r="E52" s="9">
        <f t="shared" si="1"/>
        <v>763.98953704333837</v>
      </c>
      <c r="F52">
        <f t="shared" si="2"/>
        <v>764</v>
      </c>
      <c r="G52">
        <f t="shared" si="3"/>
        <v>-5.380000002332963E-3</v>
      </c>
      <c r="J52">
        <f t="shared" si="8"/>
        <v>-5.380000002332963E-3</v>
      </c>
      <c r="P52" s="45">
        <f t="shared" si="4"/>
        <v>-3.6759816953685011E-3</v>
      </c>
      <c r="Q52" s="46">
        <f t="shared" si="5"/>
        <v>23264.254999999997</v>
      </c>
      <c r="R52" s="47">
        <f t="shared" si="6"/>
        <v>2.9036783904700313E-6</v>
      </c>
    </row>
    <row r="53" spans="1:18" x14ac:dyDescent="0.2">
      <c r="A53" s="42" t="s">
        <v>141</v>
      </c>
      <c r="B53" s="44" t="s">
        <v>30</v>
      </c>
      <c r="C53" s="42">
        <v>38299.730000000003</v>
      </c>
      <c r="D53" s="9"/>
      <c r="E53" s="9">
        <f t="shared" ref="E53:E84" si="9">+(C53-C$7)/C$8</f>
        <v>797.00230457317787</v>
      </c>
      <c r="F53">
        <f t="shared" ref="F53:F84" si="10">ROUND(2*E53,0)/2</f>
        <v>797</v>
      </c>
      <c r="G53">
        <f t="shared" ref="G53:G84" si="11">+C53-(C$7+F53*C$8)</f>
        <v>1.1850000082631595E-3</v>
      </c>
      <c r="J53">
        <f t="shared" si="8"/>
        <v>1.1850000082631595E-3</v>
      </c>
      <c r="P53" s="45">
        <f t="shared" si="4"/>
        <v>-3.5950459094990935E-3</v>
      </c>
      <c r="Q53" s="46">
        <f t="shared" si="5"/>
        <v>23281.230000000003</v>
      </c>
      <c r="R53" s="47">
        <f t="shared" si="6"/>
        <v>2.2848838975915584E-5</v>
      </c>
    </row>
    <row r="54" spans="1:18" x14ac:dyDescent="0.2">
      <c r="A54" s="42" t="s">
        <v>179</v>
      </c>
      <c r="B54" s="44" t="s">
        <v>30</v>
      </c>
      <c r="C54" s="42">
        <v>39358.458599999998</v>
      </c>
      <c r="D54" s="9"/>
      <c r="E54" s="9">
        <f t="shared" si="9"/>
        <v>2856.0044341154626</v>
      </c>
      <c r="F54">
        <f t="shared" si="10"/>
        <v>2856</v>
      </c>
      <c r="G54">
        <f t="shared" si="11"/>
        <v>2.2800000006100163E-3</v>
      </c>
      <c r="J54">
        <f t="shared" si="8"/>
        <v>2.2800000006100163E-3</v>
      </c>
      <c r="P54" s="45">
        <f t="shared" si="4"/>
        <v>9.1107919131044423E-4</v>
      </c>
      <c r="Q54" s="46">
        <f t="shared" si="5"/>
        <v>24339.958599999998</v>
      </c>
      <c r="R54" s="47">
        <f t="shared" si="6"/>
        <v>1.8739441821333953E-6</v>
      </c>
    </row>
    <row r="55" spans="1:18" x14ac:dyDescent="0.2">
      <c r="A55" s="42" t="s">
        <v>179</v>
      </c>
      <c r="B55" s="44" t="s">
        <v>30</v>
      </c>
      <c r="C55" s="42">
        <v>39360.519</v>
      </c>
      <c r="D55" s="9"/>
      <c r="E55" s="9">
        <f t="shared" si="9"/>
        <v>2860.0114742461565</v>
      </c>
      <c r="F55">
        <f t="shared" si="10"/>
        <v>2860</v>
      </c>
      <c r="G55">
        <f t="shared" si="11"/>
        <v>5.9000000037485734E-3</v>
      </c>
      <c r="J55">
        <f t="shared" si="8"/>
        <v>5.9000000037485734E-3</v>
      </c>
      <c r="P55" s="45">
        <f t="shared" si="4"/>
        <v>9.1879145106130763E-4</v>
      </c>
      <c r="Q55" s="46">
        <f t="shared" si="5"/>
        <v>24342.019</v>
      </c>
      <c r="R55" s="47">
        <f t="shared" si="6"/>
        <v>2.4812438645364764E-5</v>
      </c>
    </row>
    <row r="56" spans="1:18" x14ac:dyDescent="0.2">
      <c r="A56" s="42" t="s">
        <v>179</v>
      </c>
      <c r="B56" s="44" t="s">
        <v>30</v>
      </c>
      <c r="C56" s="42">
        <v>39375.4283</v>
      </c>
      <c r="D56" s="9"/>
      <c r="E56" s="9">
        <f t="shared" si="9"/>
        <v>2889.0068942716316</v>
      </c>
      <c r="F56">
        <f t="shared" si="10"/>
        <v>2889</v>
      </c>
      <c r="G56">
        <f t="shared" si="11"/>
        <v>3.5449999995762482E-3</v>
      </c>
      <c r="J56">
        <f t="shared" si="8"/>
        <v>3.5449999995762482E-3</v>
      </c>
      <c r="P56" s="45">
        <f t="shared" si="4"/>
        <v>9.7458452086280896E-4</v>
      </c>
      <c r="Q56" s="46">
        <f t="shared" si="5"/>
        <v>24356.9283</v>
      </c>
      <c r="R56" s="47">
        <f t="shared" si="6"/>
        <v>6.6070357332096385E-6</v>
      </c>
    </row>
    <row r="57" spans="1:18" x14ac:dyDescent="0.2">
      <c r="A57" s="42" t="s">
        <v>179</v>
      </c>
      <c r="B57" s="44" t="s">
        <v>30</v>
      </c>
      <c r="C57" s="42">
        <v>39376.459600000002</v>
      </c>
      <c r="D57" s="9"/>
      <c r="E57" s="9">
        <f t="shared" si="9"/>
        <v>2891.0125536032128</v>
      </c>
      <c r="F57">
        <f t="shared" si="10"/>
        <v>2891</v>
      </c>
      <c r="G57">
        <f t="shared" si="11"/>
        <v>6.4550000024610199E-3</v>
      </c>
      <c r="J57">
        <f t="shared" si="8"/>
        <v>6.4550000024610199E-3</v>
      </c>
      <c r="P57" s="45">
        <f t="shared" si="4"/>
        <v>9.7842449178922402E-4</v>
      </c>
      <c r="Q57" s="46">
        <f t="shared" si="5"/>
        <v>24357.959600000002</v>
      </c>
      <c r="R57" s="47">
        <f t="shared" si="6"/>
        <v>2.999287932409004E-5</v>
      </c>
    </row>
    <row r="58" spans="1:18" x14ac:dyDescent="0.2">
      <c r="A58" s="42" t="s">
        <v>192</v>
      </c>
      <c r="B58" s="44" t="s">
        <v>30</v>
      </c>
      <c r="C58" s="42">
        <v>40087.586000000003</v>
      </c>
      <c r="D58" s="9"/>
      <c r="E58" s="9">
        <f t="shared" si="9"/>
        <v>4274.0022754013653</v>
      </c>
      <c r="F58">
        <f t="shared" si="10"/>
        <v>4274</v>
      </c>
      <c r="G58">
        <f t="shared" si="11"/>
        <v>1.1700000031851232E-3</v>
      </c>
      <c r="I58">
        <f t="shared" ref="I58:I92" si="12">+G58</f>
        <v>1.1700000031851232E-3</v>
      </c>
      <c r="P58" s="45">
        <f t="shared" si="4"/>
        <v>3.39195392109237E-3</v>
      </c>
      <c r="Q58" s="46">
        <f t="shared" si="5"/>
        <v>25069.086000000003</v>
      </c>
      <c r="R58" s="47">
        <f t="shared" si="6"/>
        <v>4.9370792133033636E-6</v>
      </c>
    </row>
    <row r="59" spans="1:18" x14ac:dyDescent="0.2">
      <c r="A59" s="42" t="s">
        <v>74</v>
      </c>
      <c r="B59" s="44" t="s">
        <v>30</v>
      </c>
      <c r="C59" s="42">
        <v>40443.413</v>
      </c>
      <c r="D59" s="9"/>
      <c r="E59" s="9">
        <f t="shared" si="9"/>
        <v>4966.0101712385431</v>
      </c>
      <c r="F59">
        <f t="shared" si="10"/>
        <v>4966</v>
      </c>
      <c r="G59">
        <f t="shared" si="11"/>
        <v>5.230000002484303E-3</v>
      </c>
      <c r="I59">
        <f t="shared" si="12"/>
        <v>5.230000002484303E-3</v>
      </c>
      <c r="P59" s="45">
        <f t="shared" si="4"/>
        <v>4.418320620938599E-3</v>
      </c>
      <c r="Q59" s="46">
        <f t="shared" si="5"/>
        <v>25424.913</v>
      </c>
      <c r="R59" s="47">
        <f t="shared" si="6"/>
        <v>6.5882341842641637E-7</v>
      </c>
    </row>
    <row r="60" spans="1:18" x14ac:dyDescent="0.2">
      <c r="A60" s="42" t="s">
        <v>74</v>
      </c>
      <c r="B60" s="44" t="s">
        <v>30</v>
      </c>
      <c r="C60" s="42">
        <v>40444.447999999997</v>
      </c>
      <c r="D60" s="9"/>
      <c r="E60" s="9">
        <f t="shared" si="9"/>
        <v>4968.0230262838004</v>
      </c>
      <c r="F60">
        <f t="shared" si="10"/>
        <v>4968</v>
      </c>
      <c r="G60">
        <f t="shared" si="11"/>
        <v>1.1839999999210704E-2</v>
      </c>
      <c r="I60">
        <f t="shared" si="12"/>
        <v>1.1839999999210704E-2</v>
      </c>
      <c r="P60" s="45">
        <f t="shared" si="4"/>
        <v>4.4211117750804245E-3</v>
      </c>
      <c r="Q60" s="46">
        <f t="shared" si="5"/>
        <v>25425.947999999997</v>
      </c>
      <c r="R60" s="47">
        <f t="shared" si="6"/>
        <v>5.5039902482138933E-5</v>
      </c>
    </row>
    <row r="61" spans="1:18" x14ac:dyDescent="0.2">
      <c r="A61" s="42" t="s">
        <v>74</v>
      </c>
      <c r="B61" s="44" t="s">
        <v>30</v>
      </c>
      <c r="C61" s="42">
        <v>40445.472999999998</v>
      </c>
      <c r="D61" s="9"/>
      <c r="E61" s="9">
        <f t="shared" si="9"/>
        <v>4970.0164334542351</v>
      </c>
      <c r="F61">
        <f t="shared" si="10"/>
        <v>4970</v>
      </c>
      <c r="G61">
        <f t="shared" si="11"/>
        <v>8.4500000011757948E-3</v>
      </c>
      <c r="I61">
        <f t="shared" si="12"/>
        <v>8.4500000011757948E-3</v>
      </c>
      <c r="P61" s="45">
        <f t="shared" si="4"/>
        <v>4.4239019192879366E-3</v>
      </c>
      <c r="Q61" s="46">
        <f t="shared" si="5"/>
        <v>25426.972999999998</v>
      </c>
      <c r="R61" s="47">
        <f t="shared" si="6"/>
        <v>1.6209465764981091E-5</v>
      </c>
    </row>
    <row r="62" spans="1:18" x14ac:dyDescent="0.2">
      <c r="A62" s="42" t="s">
        <v>74</v>
      </c>
      <c r="B62" s="44" t="s">
        <v>30</v>
      </c>
      <c r="C62" s="42">
        <v>40446.502</v>
      </c>
      <c r="D62" s="9"/>
      <c r="E62" s="9">
        <f t="shared" si="9"/>
        <v>4972.0176197746041</v>
      </c>
      <c r="F62">
        <f t="shared" si="10"/>
        <v>4972</v>
      </c>
      <c r="G62">
        <f t="shared" si="11"/>
        <v>9.0600000039557926E-3</v>
      </c>
      <c r="I62">
        <f t="shared" si="12"/>
        <v>9.0600000039557926E-3</v>
      </c>
      <c r="P62" s="45">
        <f t="shared" si="4"/>
        <v>4.4266910535611329E-3</v>
      </c>
      <c r="Q62" s="46">
        <f t="shared" si="5"/>
        <v>25428.002</v>
      </c>
      <c r="R62" s="47">
        <f t="shared" si="6"/>
        <v>2.1467551829807262E-5</v>
      </c>
    </row>
    <row r="63" spans="1:18" x14ac:dyDescent="0.2">
      <c r="A63" s="42" t="s">
        <v>74</v>
      </c>
      <c r="B63" s="44" t="s">
        <v>30</v>
      </c>
      <c r="C63" s="42">
        <v>40514.374000000003</v>
      </c>
      <c r="D63" s="9"/>
      <c r="E63" s="9">
        <f t="shared" si="9"/>
        <v>5104.0142358443891</v>
      </c>
      <c r="F63">
        <f t="shared" si="10"/>
        <v>5104</v>
      </c>
      <c r="G63">
        <f t="shared" si="11"/>
        <v>7.3200000042561442E-3</v>
      </c>
      <c r="I63">
        <f t="shared" si="12"/>
        <v>7.3200000042561442E-3</v>
      </c>
      <c r="P63" s="45">
        <f t="shared" si="4"/>
        <v>4.6085409508249764E-3</v>
      </c>
      <c r="Q63" s="46">
        <f t="shared" si="5"/>
        <v>25495.874000000003</v>
      </c>
      <c r="R63" s="47">
        <f t="shared" si="6"/>
        <v>7.3520101984338444E-6</v>
      </c>
    </row>
    <row r="64" spans="1:18" x14ac:dyDescent="0.2">
      <c r="A64" s="42" t="s">
        <v>74</v>
      </c>
      <c r="B64" s="44" t="s">
        <v>30</v>
      </c>
      <c r="C64" s="42">
        <v>40515.404000000002</v>
      </c>
      <c r="D64" s="9"/>
      <c r="E64" s="9">
        <f t="shared" si="9"/>
        <v>5106.0173669522346</v>
      </c>
      <c r="F64">
        <f t="shared" si="10"/>
        <v>5106</v>
      </c>
      <c r="G64">
        <f t="shared" si="11"/>
        <v>8.9300000036018901E-3</v>
      </c>
      <c r="I64">
        <f t="shared" si="12"/>
        <v>8.9300000036018901E-3</v>
      </c>
      <c r="P64" s="45">
        <f t="shared" si="4"/>
        <v>4.6112624194991694E-3</v>
      </c>
      <c r="Q64" s="46">
        <f t="shared" si="5"/>
        <v>25496.904000000002</v>
      </c>
      <c r="R64" s="47">
        <f t="shared" si="6"/>
        <v>1.8651494320341402E-5</v>
      </c>
    </row>
    <row r="65" spans="1:18" x14ac:dyDescent="0.2">
      <c r="A65" s="42" t="s">
        <v>74</v>
      </c>
      <c r="B65" s="44" t="s">
        <v>30</v>
      </c>
      <c r="C65" s="42">
        <v>40531.343000000001</v>
      </c>
      <c r="D65" s="9"/>
      <c r="E65" s="9">
        <f t="shared" si="9"/>
        <v>5137.0153346493116</v>
      </c>
      <c r="F65">
        <f t="shared" si="10"/>
        <v>5137</v>
      </c>
      <c r="G65">
        <f t="shared" si="11"/>
        <v>7.8850000063539483E-3</v>
      </c>
      <c r="I65">
        <f t="shared" si="12"/>
        <v>7.8850000063539483E-3</v>
      </c>
      <c r="P65" s="45">
        <f t="shared" si="4"/>
        <v>4.6533160385988006E-3</v>
      </c>
      <c r="Q65" s="46">
        <f t="shared" si="5"/>
        <v>25512.843000000001</v>
      </c>
      <c r="R65" s="47">
        <f t="shared" si="6"/>
        <v>1.0443781267445655E-5</v>
      </c>
    </row>
    <row r="66" spans="1:18" x14ac:dyDescent="0.2">
      <c r="A66" s="42" t="s">
        <v>74</v>
      </c>
      <c r="B66" s="44" t="s">
        <v>30</v>
      </c>
      <c r="C66" s="42">
        <v>40804.379999999997</v>
      </c>
      <c r="D66" s="9"/>
      <c r="E66" s="9">
        <f t="shared" si="9"/>
        <v>5668.0142747401269</v>
      </c>
      <c r="F66">
        <f t="shared" si="10"/>
        <v>5668</v>
      </c>
      <c r="G66">
        <f t="shared" si="11"/>
        <v>7.3399999964749441E-3</v>
      </c>
      <c r="I66">
        <f t="shared" si="12"/>
        <v>7.3399999964749441E-3</v>
      </c>
      <c r="P66" s="45">
        <f t="shared" si="4"/>
        <v>5.3359805095110589E-3</v>
      </c>
      <c r="Q66" s="46">
        <f t="shared" si="5"/>
        <v>25785.879999999997</v>
      </c>
      <c r="R66" s="47">
        <f t="shared" si="6"/>
        <v>4.016094104130993E-6</v>
      </c>
    </row>
    <row r="67" spans="1:18" x14ac:dyDescent="0.2">
      <c r="A67" s="42" t="s">
        <v>74</v>
      </c>
      <c r="B67" s="44" t="s">
        <v>30</v>
      </c>
      <c r="C67" s="42">
        <v>40806.442000000003</v>
      </c>
      <c r="D67" s="9"/>
      <c r="E67" s="9">
        <f t="shared" si="9"/>
        <v>5672.0244265308002</v>
      </c>
      <c r="F67">
        <f t="shared" si="10"/>
        <v>5672</v>
      </c>
      <c r="G67">
        <f t="shared" si="11"/>
        <v>1.2560000002849847E-2</v>
      </c>
      <c r="I67">
        <f t="shared" si="12"/>
        <v>1.2560000002849847E-2</v>
      </c>
      <c r="P67" s="45">
        <f t="shared" si="4"/>
        <v>5.3408528339723045E-3</v>
      </c>
      <c r="Q67" s="46">
        <f t="shared" si="5"/>
        <v>25787.942000000003</v>
      </c>
      <c r="R67" s="47">
        <f t="shared" si="6"/>
        <v>5.2116085845912641E-5</v>
      </c>
    </row>
    <row r="68" spans="1:18" x14ac:dyDescent="0.2">
      <c r="A68" s="42" t="s">
        <v>74</v>
      </c>
      <c r="B68" s="44" t="s">
        <v>30</v>
      </c>
      <c r="C68" s="42">
        <v>40808.5</v>
      </c>
      <c r="D68" s="9"/>
      <c r="E68" s="9">
        <f t="shared" si="9"/>
        <v>5676.0267991715245</v>
      </c>
      <c r="F68">
        <f t="shared" si="10"/>
        <v>5676</v>
      </c>
      <c r="G68">
        <f t="shared" si="11"/>
        <v>1.3780000001133885E-2</v>
      </c>
      <c r="I68">
        <f t="shared" si="12"/>
        <v>1.3780000001133885E-2</v>
      </c>
      <c r="P68" s="45">
        <f t="shared" si="4"/>
        <v>5.3457211186962936E-3</v>
      </c>
      <c r="Q68" s="46">
        <f t="shared" si="5"/>
        <v>25790</v>
      </c>
      <c r="R68" s="47">
        <f t="shared" si="6"/>
        <v>7.1137060266732705E-5</v>
      </c>
    </row>
    <row r="69" spans="1:18" x14ac:dyDescent="0.2">
      <c r="A69" s="42" t="s">
        <v>74</v>
      </c>
      <c r="B69" s="44" t="s">
        <v>30</v>
      </c>
      <c r="C69" s="42">
        <v>40838.326999999997</v>
      </c>
      <c r="D69" s="9"/>
      <c r="E69" s="9">
        <f t="shared" si="9"/>
        <v>5734.0339754373335</v>
      </c>
      <c r="F69">
        <f t="shared" si="10"/>
        <v>5734</v>
      </c>
      <c r="G69">
        <f t="shared" si="11"/>
        <v>1.7469999998866115E-2</v>
      </c>
      <c r="I69">
        <f t="shared" si="12"/>
        <v>1.7469999998866115E-2</v>
      </c>
      <c r="P69" s="45">
        <f t="shared" si="4"/>
        <v>5.4158572817202301E-3</v>
      </c>
      <c r="Q69" s="46">
        <f t="shared" si="5"/>
        <v>25819.826999999997</v>
      </c>
      <c r="R69" s="47">
        <f t="shared" si="6"/>
        <v>1.4530235664532117E-4</v>
      </c>
    </row>
    <row r="70" spans="1:18" x14ac:dyDescent="0.2">
      <c r="A70" s="42" t="s">
        <v>74</v>
      </c>
      <c r="B70" s="44" t="s">
        <v>30</v>
      </c>
      <c r="C70" s="42">
        <v>40856.315000000002</v>
      </c>
      <c r="D70" s="9"/>
      <c r="E70" s="9">
        <f t="shared" si="9"/>
        <v>5769.0168126878025</v>
      </c>
      <c r="F70">
        <f t="shared" si="10"/>
        <v>5769</v>
      </c>
      <c r="G70">
        <f t="shared" si="11"/>
        <v>8.6450000017066486E-3</v>
      </c>
      <c r="I70">
        <f t="shared" si="12"/>
        <v>8.6450000017066486E-3</v>
      </c>
      <c r="P70" s="45">
        <f t="shared" si="4"/>
        <v>5.457769911348791E-3</v>
      </c>
      <c r="Q70" s="46">
        <f t="shared" si="5"/>
        <v>25837.815000000002</v>
      </c>
      <c r="R70" s="47">
        <f t="shared" si="6"/>
        <v>1.0158435648882557E-5</v>
      </c>
    </row>
    <row r="71" spans="1:18" x14ac:dyDescent="0.2">
      <c r="A71" s="42" t="s">
        <v>74</v>
      </c>
      <c r="B71" s="44" t="s">
        <v>30</v>
      </c>
      <c r="C71" s="42">
        <v>40858.375999999997</v>
      </c>
      <c r="D71" s="9"/>
      <c r="E71" s="9">
        <f t="shared" si="9"/>
        <v>5773.025019690971</v>
      </c>
      <c r="F71">
        <f t="shared" si="10"/>
        <v>5773</v>
      </c>
      <c r="G71">
        <f t="shared" si="11"/>
        <v>1.2864999996963888E-2</v>
      </c>
      <c r="I71">
        <f t="shared" si="12"/>
        <v>1.2864999996963888E-2</v>
      </c>
      <c r="P71" s="45">
        <f t="shared" si="4"/>
        <v>5.4625402324443677E-3</v>
      </c>
      <c r="Q71" s="46">
        <f t="shared" si="5"/>
        <v>25839.875999999997</v>
      </c>
      <c r="R71" s="47">
        <f t="shared" si="6"/>
        <v>5.4796410565330399E-5</v>
      </c>
    </row>
    <row r="72" spans="1:18" x14ac:dyDescent="0.2">
      <c r="A72" s="42" t="s">
        <v>74</v>
      </c>
      <c r="B72" s="44" t="s">
        <v>30</v>
      </c>
      <c r="C72" s="42">
        <v>40859.398000000001</v>
      </c>
      <c r="D72" s="9"/>
      <c r="E72" s="9">
        <f t="shared" si="9"/>
        <v>5775.0125924989607</v>
      </c>
      <c r="F72">
        <f t="shared" si="10"/>
        <v>5775</v>
      </c>
      <c r="G72">
        <f t="shared" si="11"/>
        <v>6.4750000019557774E-3</v>
      </c>
      <c r="I72">
        <f t="shared" si="12"/>
        <v>6.4750000019557774E-3</v>
      </c>
      <c r="P72" s="45">
        <f t="shared" si="4"/>
        <v>5.4649238780906878E-3</v>
      </c>
      <c r="Q72" s="46">
        <f t="shared" si="5"/>
        <v>25840.898000000001</v>
      </c>
      <c r="R72" s="47">
        <f t="shared" si="6"/>
        <v>1.0202537760023239E-6</v>
      </c>
    </row>
    <row r="73" spans="1:18" x14ac:dyDescent="0.2">
      <c r="A73" s="42" t="s">
        <v>233</v>
      </c>
      <c r="B73" s="44" t="s">
        <v>30</v>
      </c>
      <c r="C73" s="42">
        <v>41978.802000000003</v>
      </c>
      <c r="D73" s="9"/>
      <c r="E73" s="9">
        <f t="shared" si="9"/>
        <v>7952.0154805083785</v>
      </c>
      <c r="F73">
        <f t="shared" si="10"/>
        <v>7952</v>
      </c>
      <c r="G73">
        <f t="shared" si="11"/>
        <v>7.9600000026402995E-3</v>
      </c>
      <c r="I73">
        <f t="shared" si="12"/>
        <v>7.9600000026402995E-3</v>
      </c>
      <c r="P73" s="45">
        <f t="shared" si="4"/>
        <v>7.460671134838958E-3</v>
      </c>
      <c r="Q73" s="46">
        <f t="shared" si="5"/>
        <v>26960.302000000003</v>
      </c>
      <c r="R73" s="47">
        <f t="shared" si="6"/>
        <v>2.4932931821976956E-7</v>
      </c>
    </row>
    <row r="74" spans="1:18" x14ac:dyDescent="0.2">
      <c r="A74" s="42" t="s">
        <v>238</v>
      </c>
      <c r="B74" s="44" t="s">
        <v>30</v>
      </c>
      <c r="C74" s="42">
        <v>42570.646999999997</v>
      </c>
      <c r="D74" s="9"/>
      <c r="E74" s="9">
        <f t="shared" si="9"/>
        <v>9103.0282285903195</v>
      </c>
      <c r="F74">
        <f t="shared" si="10"/>
        <v>9103</v>
      </c>
      <c r="G74">
        <f t="shared" si="11"/>
        <v>1.4515000002575107E-2</v>
      </c>
      <c r="I74">
        <f t="shared" si="12"/>
        <v>1.4515000002575107E-2</v>
      </c>
      <c r="P74" s="45">
        <f t="shared" si="4"/>
        <v>8.032268427732827E-3</v>
      </c>
      <c r="Q74" s="46">
        <f t="shared" si="5"/>
        <v>27552.146999999997</v>
      </c>
      <c r="R74" s="47">
        <f t="shared" si="6"/>
        <v>4.2025808671457066E-5</v>
      </c>
    </row>
    <row r="75" spans="1:18" x14ac:dyDescent="0.2">
      <c r="A75" s="42" t="s">
        <v>238</v>
      </c>
      <c r="B75" s="44" t="s">
        <v>30</v>
      </c>
      <c r="C75" s="42">
        <v>42572.699000000001</v>
      </c>
      <c r="D75" s="9"/>
      <c r="E75" s="9">
        <f t="shared" si="9"/>
        <v>9107.0189325061565</v>
      </c>
      <c r="F75">
        <f t="shared" si="10"/>
        <v>9107</v>
      </c>
      <c r="G75">
        <f t="shared" si="11"/>
        <v>9.7350000069127418E-3</v>
      </c>
      <c r="I75">
        <f t="shared" si="12"/>
        <v>9.7350000069127418E-3</v>
      </c>
      <c r="P75" s="45">
        <f t="shared" si="4"/>
        <v>8.0336716278271315E-3</v>
      </c>
      <c r="Q75" s="46">
        <f t="shared" si="5"/>
        <v>27554.199000000001</v>
      </c>
      <c r="R75" s="47">
        <f t="shared" si="6"/>
        <v>2.8945182534820702E-6</v>
      </c>
    </row>
    <row r="76" spans="1:18" x14ac:dyDescent="0.2">
      <c r="A76" s="42" t="s">
        <v>246</v>
      </c>
      <c r="B76" s="44" t="s">
        <v>30</v>
      </c>
      <c r="C76" s="42">
        <v>42665.762999999999</v>
      </c>
      <c r="D76" s="9"/>
      <c r="E76" s="9">
        <f t="shared" si="9"/>
        <v>9288.0086348564291</v>
      </c>
      <c r="F76">
        <f t="shared" si="10"/>
        <v>9288</v>
      </c>
      <c r="G76">
        <f t="shared" si="11"/>
        <v>4.4400000042514876E-3</v>
      </c>
      <c r="I76">
        <f t="shared" si="12"/>
        <v>4.4400000042514876E-3</v>
      </c>
      <c r="P76" s="45">
        <f t="shared" si="4"/>
        <v>8.0929392257833212E-3</v>
      </c>
      <c r="Q76" s="46">
        <f t="shared" si="5"/>
        <v>27647.262999999999</v>
      </c>
      <c r="R76" s="47">
        <f t="shared" si="6"/>
        <v>1.3343964956205599E-5</v>
      </c>
    </row>
    <row r="77" spans="1:18" x14ac:dyDescent="0.2">
      <c r="A77" s="42" t="s">
        <v>246</v>
      </c>
      <c r="B77" s="44" t="s">
        <v>30</v>
      </c>
      <c r="C77" s="42">
        <v>42677.595000000001</v>
      </c>
      <c r="D77" s="9"/>
      <c r="E77" s="9">
        <f t="shared" si="9"/>
        <v>9311.0193603594034</v>
      </c>
      <c r="F77">
        <f t="shared" si="10"/>
        <v>9311</v>
      </c>
      <c r="G77">
        <f t="shared" si="11"/>
        <v>9.9550000013550743E-3</v>
      </c>
      <c r="I77">
        <f t="shared" si="12"/>
        <v>9.9550000013550743E-3</v>
      </c>
      <c r="P77" s="45">
        <f t="shared" si="4"/>
        <v>8.0998781410376811E-3</v>
      </c>
      <c r="Q77" s="46">
        <f t="shared" si="5"/>
        <v>27659.095000000001</v>
      </c>
      <c r="R77" s="47">
        <f t="shared" si="6"/>
        <v>3.4414771166274659E-6</v>
      </c>
    </row>
    <row r="78" spans="1:18" x14ac:dyDescent="0.2">
      <c r="A78" s="42" t="s">
        <v>246</v>
      </c>
      <c r="B78" s="44" t="s">
        <v>30</v>
      </c>
      <c r="C78" s="42">
        <v>42693.53</v>
      </c>
      <c r="D78" s="9"/>
      <c r="E78" s="9">
        <f t="shared" si="9"/>
        <v>9342.0095489065461</v>
      </c>
      <c r="F78">
        <f t="shared" si="10"/>
        <v>9342</v>
      </c>
      <c r="G78">
        <f t="shared" si="11"/>
        <v>4.9100000032922253E-3</v>
      </c>
      <c r="I78">
        <f t="shared" si="12"/>
        <v>4.9100000032922253E-3</v>
      </c>
      <c r="P78" s="45">
        <f t="shared" si="4"/>
        <v>8.1090192632775823E-3</v>
      </c>
      <c r="Q78" s="46">
        <f t="shared" si="5"/>
        <v>27675.03</v>
      </c>
      <c r="R78" s="47">
        <f t="shared" si="6"/>
        <v>1.0233724225757261E-5</v>
      </c>
    </row>
    <row r="79" spans="1:18" x14ac:dyDescent="0.2">
      <c r="A79" s="42" t="s">
        <v>254</v>
      </c>
      <c r="B79" s="44" t="s">
        <v>30</v>
      </c>
      <c r="C79" s="42">
        <v>45208.463000000003</v>
      </c>
      <c r="D79" s="9"/>
      <c r="E79" s="9">
        <f t="shared" si="9"/>
        <v>14233.01976876478</v>
      </c>
      <c r="F79">
        <f t="shared" si="10"/>
        <v>14233</v>
      </c>
      <c r="G79">
        <f t="shared" si="11"/>
        <v>1.0165000006963965E-2</v>
      </c>
      <c r="I79">
        <f t="shared" si="12"/>
        <v>1.0165000006963965E-2</v>
      </c>
      <c r="P79" s="45">
        <f t="shared" si="4"/>
        <v>6.512170488256256E-3</v>
      </c>
      <c r="Q79" s="46">
        <f t="shared" si="5"/>
        <v>30189.963000000003</v>
      </c>
      <c r="R79" s="47">
        <f t="shared" si="6"/>
        <v>1.3343163492742389E-5</v>
      </c>
    </row>
    <row r="80" spans="1:18" x14ac:dyDescent="0.2">
      <c r="A80" s="42" t="s">
        <v>254</v>
      </c>
      <c r="B80" s="44" t="s">
        <v>30</v>
      </c>
      <c r="C80" s="42">
        <v>45603.362000000001</v>
      </c>
      <c r="D80" s="9"/>
      <c r="E80" s="9">
        <f t="shared" si="9"/>
        <v>15001.01440115132</v>
      </c>
      <c r="F80">
        <f t="shared" si="10"/>
        <v>15001</v>
      </c>
      <c r="G80">
        <f t="shared" si="11"/>
        <v>7.405000003927853E-3</v>
      </c>
      <c r="I80">
        <f t="shared" si="12"/>
        <v>7.405000003927853E-3</v>
      </c>
      <c r="P80" s="45">
        <f t="shared" si="4"/>
        <v>5.7127673826269272E-3</v>
      </c>
      <c r="Q80" s="46">
        <f t="shared" si="5"/>
        <v>30584.862000000001</v>
      </c>
      <c r="R80" s="47">
        <f t="shared" si="6"/>
        <v>2.8636512445950025E-6</v>
      </c>
    </row>
    <row r="81" spans="1:18" x14ac:dyDescent="0.2">
      <c r="A81" s="42" t="s">
        <v>259</v>
      </c>
      <c r="B81" s="44" t="s">
        <v>30</v>
      </c>
      <c r="C81" s="42">
        <v>45931.417999999998</v>
      </c>
      <c r="D81" s="9"/>
      <c r="E81" s="9">
        <f t="shared" si="9"/>
        <v>15639.013603788448</v>
      </c>
      <c r="F81">
        <f t="shared" si="10"/>
        <v>15639</v>
      </c>
      <c r="G81">
        <f t="shared" si="11"/>
        <v>6.9950000033713877E-3</v>
      </c>
      <c r="I81">
        <f t="shared" si="12"/>
        <v>6.9950000033713877E-3</v>
      </c>
      <c r="P81" s="45">
        <f t="shared" si="4"/>
        <v>4.935437487183187E-3</v>
      </c>
      <c r="Q81" s="46">
        <f t="shared" si="5"/>
        <v>30912.917999999998</v>
      </c>
      <c r="R81" s="47">
        <f t="shared" si="6"/>
        <v>4.2417977580874726E-6</v>
      </c>
    </row>
    <row r="82" spans="1:18" x14ac:dyDescent="0.2">
      <c r="A82" s="42" t="s">
        <v>259</v>
      </c>
      <c r="B82" s="44" t="s">
        <v>30</v>
      </c>
      <c r="C82" s="42">
        <v>45932.442999999999</v>
      </c>
      <c r="D82" s="9"/>
      <c r="E82" s="9">
        <f t="shared" si="9"/>
        <v>15641.007010958881</v>
      </c>
      <c r="F82">
        <f t="shared" si="10"/>
        <v>15641</v>
      </c>
      <c r="G82">
        <f t="shared" si="11"/>
        <v>3.6050000053364784E-3</v>
      </c>
      <c r="I82">
        <f t="shared" si="12"/>
        <v>3.6050000053364784E-3</v>
      </c>
      <c r="P82" s="45">
        <f t="shared" si="4"/>
        <v>4.9328391268609086E-3</v>
      </c>
      <c r="Q82" s="46">
        <f t="shared" si="5"/>
        <v>30913.942999999999</v>
      </c>
      <c r="R82" s="47">
        <f t="shared" si="6"/>
        <v>1.7631567326507706E-6</v>
      </c>
    </row>
    <row r="83" spans="1:18" x14ac:dyDescent="0.2">
      <c r="A83" s="42" t="s">
        <v>265</v>
      </c>
      <c r="B83" s="44" t="s">
        <v>30</v>
      </c>
      <c r="C83" s="42">
        <v>46000.317000000003</v>
      </c>
      <c r="D83" s="9"/>
      <c r="E83" s="9">
        <f t="shared" si="9"/>
        <v>15773.007516603633</v>
      </c>
      <c r="F83">
        <f t="shared" si="10"/>
        <v>15773</v>
      </c>
      <c r="G83">
        <f t="shared" si="11"/>
        <v>3.8650000060442835E-3</v>
      </c>
      <c r="I83">
        <f t="shared" si="12"/>
        <v>3.8650000060442835E-3</v>
      </c>
      <c r="P83" s="45">
        <f t="shared" si="4"/>
        <v>4.759114380823555E-3</v>
      </c>
      <c r="Q83" s="46">
        <f t="shared" si="5"/>
        <v>30981.817000000003</v>
      </c>
      <c r="R83" s="47">
        <f t="shared" si="6"/>
        <v>7.994405151869276E-7</v>
      </c>
    </row>
    <row r="84" spans="1:18" x14ac:dyDescent="0.2">
      <c r="A84" s="42" t="s">
        <v>270</v>
      </c>
      <c r="B84" s="44" t="s">
        <v>30</v>
      </c>
      <c r="C84" s="42">
        <v>46282.09</v>
      </c>
      <c r="D84" s="9"/>
      <c r="E84" s="9">
        <f t="shared" si="9"/>
        <v>16320.99612014897</v>
      </c>
      <c r="F84">
        <f t="shared" si="10"/>
        <v>16321</v>
      </c>
      <c r="G84">
        <f t="shared" si="11"/>
        <v>-1.9949999987147748E-3</v>
      </c>
      <c r="I84">
        <f t="shared" si="12"/>
        <v>-1.9949999987147748E-3</v>
      </c>
      <c r="P84" s="45">
        <f t="shared" si="4"/>
        <v>3.9908507251325692E-3</v>
      </c>
      <c r="Q84" s="46">
        <f t="shared" si="5"/>
        <v>31263.589999999997</v>
      </c>
      <c r="R84" s="47">
        <f t="shared" si="6"/>
        <v>3.583040888818377E-5</v>
      </c>
    </row>
    <row r="85" spans="1:18" x14ac:dyDescent="0.2">
      <c r="A85" s="42" t="s">
        <v>274</v>
      </c>
      <c r="B85" s="44" t="s">
        <v>30</v>
      </c>
      <c r="C85" s="42">
        <v>46297.52</v>
      </c>
      <c r="D85" s="9"/>
      <c r="E85" s="9">
        <f t="shared" ref="E85:E116" si="13">+(C85-C$7)/C$8</f>
        <v>16351.004191017026</v>
      </c>
      <c r="F85">
        <f t="shared" ref="F85:F116" si="14">ROUND(2*E85,0)/2</f>
        <v>16351</v>
      </c>
      <c r="G85">
        <f t="shared" ref="G85:G116" si="15">+C85-(C$7+F85*C$8)</f>
        <v>2.1550000019487925E-3</v>
      </c>
      <c r="I85">
        <f t="shared" si="12"/>
        <v>2.1550000019487925E-3</v>
      </c>
      <c r="P85" s="45">
        <f t="shared" si="4"/>
        <v>3.9466034631818678E-3</v>
      </c>
      <c r="Q85" s="46">
        <f t="shared" si="5"/>
        <v>31279.019999999997</v>
      </c>
      <c r="R85" s="47">
        <f t="shared" si="6"/>
        <v>3.2098429623023357E-6</v>
      </c>
    </row>
    <row r="86" spans="1:18" x14ac:dyDescent="0.2">
      <c r="A86" s="42" t="s">
        <v>274</v>
      </c>
      <c r="B86" s="44" t="s">
        <v>30</v>
      </c>
      <c r="C86" s="42">
        <v>46659.51</v>
      </c>
      <c r="D86" s="9"/>
      <c r="E86" s="9">
        <f t="shared" si="13"/>
        <v>17054.997812114092</v>
      </c>
      <c r="F86">
        <f t="shared" si="14"/>
        <v>17055</v>
      </c>
      <c r="G86">
        <f t="shared" si="15"/>
        <v>-1.1249999952269718E-3</v>
      </c>
      <c r="I86">
        <f t="shared" si="12"/>
        <v>-1.1249999952269718E-3</v>
      </c>
      <c r="P86" s="45">
        <f t="shared" ref="P86:P149" si="16">+D$11+D$12*F86+D$13*F86^2</f>
        <v>2.843034038893133E-3</v>
      </c>
      <c r="Q86" s="46">
        <f t="shared" ref="Q86:Q149" si="17">+C86-15018.5</f>
        <v>31641.010000000002</v>
      </c>
      <c r="R86" s="47">
        <f t="shared" ref="R86:R149" si="18">+(P86-G86)^2</f>
        <v>1.5745294095935473E-5</v>
      </c>
    </row>
    <row r="87" spans="1:18" x14ac:dyDescent="0.2">
      <c r="A87" s="42" t="s">
        <v>270</v>
      </c>
      <c r="B87" s="44" t="s">
        <v>30</v>
      </c>
      <c r="C87" s="42">
        <v>47040.010999999999</v>
      </c>
      <c r="D87" s="9"/>
      <c r="E87" s="9">
        <f t="shared" si="13"/>
        <v>17794.991394315388</v>
      </c>
      <c r="F87">
        <f t="shared" si="14"/>
        <v>17795</v>
      </c>
      <c r="G87">
        <f t="shared" si="15"/>
        <v>-4.4249999991734512E-3</v>
      </c>
      <c r="I87">
        <f t="shared" si="12"/>
        <v>-4.4249999991734512E-3</v>
      </c>
      <c r="P87" s="45">
        <f t="shared" si="16"/>
        <v>1.548135160969133E-3</v>
      </c>
      <c r="Q87" s="46">
        <f t="shared" si="17"/>
        <v>32021.510999999999</v>
      </c>
      <c r="R87" s="47">
        <f t="shared" si="18"/>
        <v>3.5678343641331577E-5</v>
      </c>
    </row>
    <row r="88" spans="1:18" x14ac:dyDescent="0.2">
      <c r="A88" s="42" t="s">
        <v>283</v>
      </c>
      <c r="B88" s="44" t="s">
        <v>30</v>
      </c>
      <c r="C88" s="42">
        <v>47760.41</v>
      </c>
      <c r="D88" s="9"/>
      <c r="E88" s="9">
        <f t="shared" si="13"/>
        <v>19196.014352531638</v>
      </c>
      <c r="F88">
        <f t="shared" si="14"/>
        <v>19196</v>
      </c>
      <c r="G88">
        <f t="shared" si="15"/>
        <v>7.3800000100163743E-3</v>
      </c>
      <c r="I88">
        <f t="shared" si="12"/>
        <v>7.3800000100163743E-3</v>
      </c>
      <c r="P88" s="45">
        <f t="shared" si="16"/>
        <v>-1.2820908129325334E-3</v>
      </c>
      <c r="Q88" s="46">
        <f t="shared" si="17"/>
        <v>32741.910000000003</v>
      </c>
      <c r="R88" s="47">
        <f t="shared" si="18"/>
        <v>7.503181742501569E-5</v>
      </c>
    </row>
    <row r="89" spans="1:18" x14ac:dyDescent="0.2">
      <c r="A89" s="42" t="s">
        <v>289</v>
      </c>
      <c r="B89" s="44" t="s">
        <v>30</v>
      </c>
      <c r="C89" s="42">
        <v>47760.908000000003</v>
      </c>
      <c r="D89" s="9"/>
      <c r="E89" s="9">
        <f t="shared" si="13"/>
        <v>19196.982856698345</v>
      </c>
      <c r="F89">
        <f t="shared" si="14"/>
        <v>19197</v>
      </c>
      <c r="G89">
        <f t="shared" si="15"/>
        <v>-8.8149999937741086E-3</v>
      </c>
      <c r="I89">
        <f t="shared" si="12"/>
        <v>-8.8149999937741086E-3</v>
      </c>
      <c r="P89" s="45">
        <f t="shared" si="16"/>
        <v>-1.2842879509401758E-3</v>
      </c>
      <c r="Q89" s="46">
        <f t="shared" si="17"/>
        <v>32742.408000000003</v>
      </c>
      <c r="R89" s="47">
        <f t="shared" si="18"/>
        <v>5.6711623872084025E-5</v>
      </c>
    </row>
    <row r="90" spans="1:18" x14ac:dyDescent="0.2">
      <c r="A90" s="42" t="s">
        <v>289</v>
      </c>
      <c r="B90" s="44" t="s">
        <v>30</v>
      </c>
      <c r="C90" s="42">
        <v>47760.909</v>
      </c>
      <c r="D90" s="9"/>
      <c r="E90" s="9">
        <f t="shared" si="13"/>
        <v>19196.984801485822</v>
      </c>
      <c r="F90">
        <f t="shared" si="14"/>
        <v>19197</v>
      </c>
      <c r="G90">
        <f t="shared" si="15"/>
        <v>-7.8149999972083606E-3</v>
      </c>
      <c r="I90">
        <f t="shared" si="12"/>
        <v>-7.8149999972083606E-3</v>
      </c>
      <c r="P90" s="45">
        <f t="shared" si="16"/>
        <v>-1.2842879509401758E-3</v>
      </c>
      <c r="Q90" s="46">
        <f t="shared" si="17"/>
        <v>32742.409</v>
      </c>
      <c r="R90" s="47">
        <f t="shared" si="18"/>
        <v>4.2650199831272379E-5</v>
      </c>
    </row>
    <row r="91" spans="1:18" x14ac:dyDescent="0.2">
      <c r="A91" s="42" t="s">
        <v>289</v>
      </c>
      <c r="B91" s="44" t="s">
        <v>30</v>
      </c>
      <c r="C91" s="42">
        <v>47760.911999999997</v>
      </c>
      <c r="D91" s="9"/>
      <c r="E91" s="9">
        <f t="shared" si="13"/>
        <v>19196.990635848266</v>
      </c>
      <c r="F91">
        <f t="shared" si="14"/>
        <v>19197</v>
      </c>
      <c r="G91">
        <f t="shared" si="15"/>
        <v>-4.815000000235159E-3</v>
      </c>
      <c r="I91">
        <f t="shared" si="12"/>
        <v>-4.815000000235159E-3</v>
      </c>
      <c r="P91" s="45">
        <f t="shared" si="16"/>
        <v>-1.2842879509401758E-3</v>
      </c>
      <c r="Q91" s="46">
        <f t="shared" si="17"/>
        <v>32742.411999999997</v>
      </c>
      <c r="R91" s="47">
        <f t="shared" si="18"/>
        <v>1.2465927575036779E-5</v>
      </c>
    </row>
    <row r="92" spans="1:18" x14ac:dyDescent="0.2">
      <c r="A92" s="42" t="s">
        <v>283</v>
      </c>
      <c r="B92" s="44" t="s">
        <v>30</v>
      </c>
      <c r="C92" s="42">
        <v>47761.432999999997</v>
      </c>
      <c r="D92" s="9"/>
      <c r="E92" s="9">
        <f t="shared" si="13"/>
        <v>19198.003870127093</v>
      </c>
      <c r="F92">
        <f t="shared" si="14"/>
        <v>19198</v>
      </c>
      <c r="G92">
        <f t="shared" si="15"/>
        <v>1.9899999970220961E-3</v>
      </c>
      <c r="I92">
        <f t="shared" si="12"/>
        <v>1.9899999970220961E-3</v>
      </c>
      <c r="P92" s="45">
        <f t="shared" si="16"/>
        <v>-1.2864853414314009E-3</v>
      </c>
      <c r="Q92" s="46">
        <f t="shared" si="17"/>
        <v>32742.932999999997</v>
      </c>
      <c r="R92" s="47">
        <f t="shared" si="18"/>
        <v>1.0735356173100727E-5</v>
      </c>
    </row>
    <row r="93" spans="1:18" x14ac:dyDescent="0.2">
      <c r="A93" s="42" t="s">
        <v>289</v>
      </c>
      <c r="B93" s="44" t="s">
        <v>30</v>
      </c>
      <c r="C93" s="42">
        <v>49601.7215</v>
      </c>
      <c r="D93" s="9"/>
      <c r="E93" s="9">
        <f t="shared" si="13"/>
        <v>22776.973910675915</v>
      </c>
      <c r="F93">
        <f t="shared" si="14"/>
        <v>22777</v>
      </c>
      <c r="G93">
        <f t="shared" si="15"/>
        <v>-1.3414999993983656E-2</v>
      </c>
      <c r="J93">
        <f t="shared" ref="J93:J112" si="19">+G93</f>
        <v>-1.3414999993983656E-2</v>
      </c>
      <c r="P93" s="45">
        <f t="shared" si="16"/>
        <v>-1.0768459230893521E-2</v>
      </c>
      <c r="Q93" s="46">
        <f t="shared" si="17"/>
        <v>34583.2215</v>
      </c>
      <c r="R93" s="47">
        <f t="shared" si="18"/>
        <v>7.0041780106977166E-6</v>
      </c>
    </row>
    <row r="94" spans="1:18" x14ac:dyDescent="0.2">
      <c r="A94" s="42" t="s">
        <v>289</v>
      </c>
      <c r="B94" s="44" t="s">
        <v>30</v>
      </c>
      <c r="C94" s="42">
        <v>49601.724000000002</v>
      </c>
      <c r="D94" s="9"/>
      <c r="E94" s="9">
        <f t="shared" si="13"/>
        <v>22776.97877264463</v>
      </c>
      <c r="F94">
        <f t="shared" si="14"/>
        <v>22777</v>
      </c>
      <c r="G94">
        <f t="shared" si="15"/>
        <v>-1.091499999165535E-2</v>
      </c>
      <c r="J94">
        <f t="shared" si="19"/>
        <v>-1.091499999165535E-2</v>
      </c>
      <c r="P94" s="45">
        <f t="shared" si="16"/>
        <v>-1.0768459230893521E-2</v>
      </c>
      <c r="Q94" s="46">
        <f t="shared" si="17"/>
        <v>34583.224000000002</v>
      </c>
      <c r="R94" s="47">
        <f t="shared" si="18"/>
        <v>2.1474194564655628E-8</v>
      </c>
    </row>
    <row r="95" spans="1:18" x14ac:dyDescent="0.2">
      <c r="A95" s="42" t="s">
        <v>289</v>
      </c>
      <c r="B95" s="44" t="s">
        <v>30</v>
      </c>
      <c r="C95" s="42">
        <v>49602.745300000002</v>
      </c>
      <c r="D95" s="9"/>
      <c r="E95" s="9">
        <f t="shared" si="13"/>
        <v>22778.964984101374</v>
      </c>
      <c r="F95">
        <f t="shared" si="14"/>
        <v>22779</v>
      </c>
      <c r="G95">
        <f t="shared" si="15"/>
        <v>-1.8004999998083804E-2</v>
      </c>
      <c r="J95">
        <f t="shared" si="19"/>
        <v>-1.8004999998083804E-2</v>
      </c>
      <c r="P95" s="45">
        <f t="shared" si="16"/>
        <v>-1.0774662046780736E-2</v>
      </c>
      <c r="Q95" s="46">
        <f t="shared" si="17"/>
        <v>34584.245300000002</v>
      </c>
      <c r="R95" s="47">
        <f t="shared" si="18"/>
        <v>5.2277786890053437E-5</v>
      </c>
    </row>
    <row r="96" spans="1:18" x14ac:dyDescent="0.2">
      <c r="A96" s="42" t="s">
        <v>289</v>
      </c>
      <c r="B96" s="44" t="s">
        <v>30</v>
      </c>
      <c r="C96" s="42">
        <v>49602.747499999998</v>
      </c>
      <c r="D96" s="9"/>
      <c r="E96" s="9">
        <f t="shared" si="13"/>
        <v>22778.969262633826</v>
      </c>
      <c r="F96">
        <f t="shared" si="14"/>
        <v>22779</v>
      </c>
      <c r="G96">
        <f t="shared" si="15"/>
        <v>-1.5805000002728775E-2</v>
      </c>
      <c r="J96">
        <f t="shared" si="19"/>
        <v>-1.5805000002728775E-2</v>
      </c>
      <c r="P96" s="45">
        <f t="shared" si="16"/>
        <v>-1.0774662046780736E-2</v>
      </c>
      <c r="Q96" s="46">
        <f t="shared" si="17"/>
        <v>34584.247499999998</v>
      </c>
      <c r="R96" s="47">
        <f t="shared" si="18"/>
        <v>2.5304299951051492E-5</v>
      </c>
    </row>
    <row r="97" spans="1:18" x14ac:dyDescent="0.2">
      <c r="A97" s="42" t="s">
        <v>316</v>
      </c>
      <c r="B97" s="44" t="s">
        <v>30</v>
      </c>
      <c r="C97" s="42">
        <v>49635.661</v>
      </c>
      <c r="D97" s="9"/>
      <c r="E97" s="9">
        <f t="shared" si="13"/>
        <v>22842.979025466997</v>
      </c>
      <c r="F97">
        <f t="shared" si="14"/>
        <v>22843</v>
      </c>
      <c r="G97">
        <f t="shared" si="15"/>
        <v>-1.0784999998577405E-2</v>
      </c>
      <c r="J97">
        <f t="shared" si="19"/>
        <v>-1.0784999998577405E-2</v>
      </c>
      <c r="P97" s="45">
        <f t="shared" si="16"/>
        <v>-1.097368540048959E-2</v>
      </c>
      <c r="Q97" s="46">
        <f t="shared" si="17"/>
        <v>34617.161</v>
      </c>
      <c r="R97" s="47">
        <f t="shared" si="18"/>
        <v>3.5602180894762798E-8</v>
      </c>
    </row>
    <row r="98" spans="1:18" x14ac:dyDescent="0.2">
      <c r="A98" s="42" t="s">
        <v>321</v>
      </c>
      <c r="B98" s="44" t="s">
        <v>30</v>
      </c>
      <c r="C98" s="42">
        <v>49640.285000000003</v>
      </c>
      <c r="D98" s="9"/>
      <c r="E98" s="9">
        <f t="shared" si="13"/>
        <v>22851.971722790004</v>
      </c>
      <c r="F98">
        <f t="shared" si="14"/>
        <v>22852</v>
      </c>
      <c r="G98">
        <f t="shared" si="15"/>
        <v>-1.4539999989210628E-2</v>
      </c>
      <c r="J98">
        <f t="shared" si="19"/>
        <v>-1.4539999989210628E-2</v>
      </c>
      <c r="P98" s="45">
        <f t="shared" si="16"/>
        <v>-1.1001756000460397E-2</v>
      </c>
      <c r="Q98" s="46">
        <f t="shared" si="17"/>
        <v>34621.785000000003</v>
      </c>
      <c r="R98" s="47">
        <f t="shared" si="18"/>
        <v>1.2519170523927144E-5</v>
      </c>
    </row>
    <row r="99" spans="1:18" x14ac:dyDescent="0.2">
      <c r="A99" s="42" t="s">
        <v>321</v>
      </c>
      <c r="B99" s="44" t="s">
        <v>30</v>
      </c>
      <c r="C99" s="42">
        <v>49644.399799999999</v>
      </c>
      <c r="D99" s="9"/>
      <c r="E99" s="9">
        <f t="shared" si="13"/>
        <v>22859.974134326476</v>
      </c>
      <c r="F99">
        <f t="shared" si="14"/>
        <v>22860</v>
      </c>
      <c r="G99">
        <f t="shared" si="15"/>
        <v>-1.329999999870779E-2</v>
      </c>
      <c r="J99">
        <f t="shared" si="19"/>
        <v>-1.329999999870779E-2</v>
      </c>
      <c r="P99" s="45">
        <f t="shared" si="16"/>
        <v>-1.1026724813762212E-2</v>
      </c>
      <c r="Q99" s="46">
        <f t="shared" si="17"/>
        <v>34625.899799999999</v>
      </c>
      <c r="R99" s="47">
        <f t="shared" si="18"/>
        <v>5.1677800664893515E-6</v>
      </c>
    </row>
    <row r="100" spans="1:18" x14ac:dyDescent="0.2">
      <c r="A100" s="42" t="s">
        <v>316</v>
      </c>
      <c r="B100" s="44" t="s">
        <v>30</v>
      </c>
      <c r="C100" s="42">
        <v>49652.631200000003</v>
      </c>
      <c r="D100" s="9"/>
      <c r="E100" s="9">
        <f t="shared" si="13"/>
        <v>22875.982458016912</v>
      </c>
      <c r="F100">
        <f t="shared" si="14"/>
        <v>22876</v>
      </c>
      <c r="G100">
        <f t="shared" si="15"/>
        <v>-9.01999999769032E-3</v>
      </c>
      <c r="J100">
        <f t="shared" si="19"/>
        <v>-9.01999999769032E-3</v>
      </c>
      <c r="P100" s="45">
        <f t="shared" si="16"/>
        <v>-1.1076710917212913E-2</v>
      </c>
      <c r="Q100" s="46">
        <f t="shared" si="17"/>
        <v>34634.131200000003</v>
      </c>
      <c r="R100" s="47">
        <f t="shared" si="18"/>
        <v>4.2300598064834708E-6</v>
      </c>
    </row>
    <row r="101" spans="1:18" x14ac:dyDescent="0.2">
      <c r="A101" s="42" t="s">
        <v>316</v>
      </c>
      <c r="B101" s="44" t="s">
        <v>30</v>
      </c>
      <c r="C101" s="42">
        <v>49894.8073</v>
      </c>
      <c r="D101" s="9"/>
      <c r="E101" s="9">
        <f t="shared" si="13"/>
        <v>23346.963506062883</v>
      </c>
      <c r="F101">
        <f t="shared" si="14"/>
        <v>23347</v>
      </c>
      <c r="G101">
        <f t="shared" si="15"/>
        <v>-1.8765000000712462E-2</v>
      </c>
      <c r="J101">
        <f t="shared" si="19"/>
        <v>-1.8765000000712462E-2</v>
      </c>
      <c r="P101" s="45">
        <f t="shared" si="16"/>
        <v>-1.2577133800421747E-2</v>
      </c>
      <c r="Q101" s="46">
        <f t="shared" si="17"/>
        <v>34876.3073</v>
      </c>
      <c r="R101" s="47">
        <f t="shared" si="18"/>
        <v>3.8289688112700248E-5</v>
      </c>
    </row>
    <row r="102" spans="1:18" x14ac:dyDescent="0.2">
      <c r="A102" s="42" t="s">
        <v>316</v>
      </c>
      <c r="B102" s="44" t="s">
        <v>30</v>
      </c>
      <c r="C102" s="42">
        <v>49910.7503</v>
      </c>
      <c r="D102" s="9"/>
      <c r="E102" s="9">
        <f t="shared" si="13"/>
        <v>23377.969252909894</v>
      </c>
      <c r="F102">
        <f t="shared" si="14"/>
        <v>23378</v>
      </c>
      <c r="G102">
        <f t="shared" si="15"/>
        <v>-1.5809999997145496E-2</v>
      </c>
      <c r="J102">
        <f t="shared" si="19"/>
        <v>-1.5809999997145496E-2</v>
      </c>
      <c r="P102" s="45">
        <f t="shared" si="16"/>
        <v>-1.2677852322872253E-2</v>
      </c>
      <c r="Q102" s="46">
        <f t="shared" si="17"/>
        <v>34892.2503</v>
      </c>
      <c r="R102" s="47">
        <f t="shared" si="18"/>
        <v>9.810349053455286E-6</v>
      </c>
    </row>
    <row r="103" spans="1:18" x14ac:dyDescent="0.2">
      <c r="A103" s="42" t="s">
        <v>316</v>
      </c>
      <c r="B103" s="44" t="s">
        <v>30</v>
      </c>
      <c r="C103" s="42">
        <v>49911.773800000003</v>
      </c>
      <c r="D103" s="9"/>
      <c r="E103" s="9">
        <f t="shared" si="13"/>
        <v>23379.959742899107</v>
      </c>
      <c r="F103">
        <f t="shared" si="14"/>
        <v>23380</v>
      </c>
      <c r="G103">
        <f t="shared" si="15"/>
        <v>-2.0699999993667006E-2</v>
      </c>
      <c r="J103">
        <f t="shared" si="19"/>
        <v>-2.0699999993667006E-2</v>
      </c>
      <c r="P103" s="45">
        <f t="shared" si="16"/>
        <v>-1.2684358624020689E-2</v>
      </c>
      <c r="Q103" s="46">
        <f t="shared" si="17"/>
        <v>34893.273800000003</v>
      </c>
      <c r="R103" s="47">
        <f t="shared" si="18"/>
        <v>6.4250506566785497E-5</v>
      </c>
    </row>
    <row r="104" spans="1:18" x14ac:dyDescent="0.2">
      <c r="A104" s="42" t="s">
        <v>316</v>
      </c>
      <c r="B104" s="44" t="s">
        <v>30</v>
      </c>
      <c r="C104" s="42">
        <v>49929.773300000001</v>
      </c>
      <c r="D104" s="9"/>
      <c r="E104" s="9">
        <f t="shared" si="13"/>
        <v>23414.964945205618</v>
      </c>
      <c r="F104">
        <f t="shared" si="14"/>
        <v>23415</v>
      </c>
      <c r="G104">
        <f t="shared" si="15"/>
        <v>-1.8024999997578561E-2</v>
      </c>
      <c r="J104">
        <f t="shared" si="19"/>
        <v>-1.8024999997578561E-2</v>
      </c>
      <c r="P104" s="45">
        <f t="shared" si="16"/>
        <v>-1.2798382377235407E-2</v>
      </c>
      <c r="Q104" s="46">
        <f t="shared" si="17"/>
        <v>34911.273300000001</v>
      </c>
      <c r="R104" s="47">
        <f t="shared" si="18"/>
        <v>2.7317531749281542E-5</v>
      </c>
    </row>
    <row r="105" spans="1:18" x14ac:dyDescent="0.2">
      <c r="A105" s="42" t="s">
        <v>316</v>
      </c>
      <c r="B105" s="44" t="s">
        <v>30</v>
      </c>
      <c r="C105" s="42">
        <v>49930.800999999999</v>
      </c>
      <c r="D105" s="9"/>
      <c r="E105" s="9">
        <f t="shared" si="13"/>
        <v>23416.963603302254</v>
      </c>
      <c r="F105">
        <f t="shared" si="14"/>
        <v>23417</v>
      </c>
      <c r="G105">
        <f t="shared" si="15"/>
        <v>-1.8714999998337589E-2</v>
      </c>
      <c r="J105">
        <f t="shared" si="19"/>
        <v>-1.8714999998337589E-2</v>
      </c>
      <c r="P105" s="45">
        <f t="shared" si="16"/>
        <v>-1.2804907362168653E-2</v>
      </c>
      <c r="Q105" s="46">
        <f t="shared" si="17"/>
        <v>34912.300999999999</v>
      </c>
      <c r="R105" s="47">
        <f t="shared" si="18"/>
        <v>3.4929194968098277E-5</v>
      </c>
    </row>
    <row r="106" spans="1:18" x14ac:dyDescent="0.2">
      <c r="A106" s="42" t="s">
        <v>316</v>
      </c>
      <c r="B106" s="44" t="s">
        <v>30</v>
      </c>
      <c r="C106" s="42">
        <v>49931.833100000003</v>
      </c>
      <c r="D106" s="9"/>
      <c r="E106" s="9">
        <f t="shared" si="13"/>
        <v>23418.970818463826</v>
      </c>
      <c r="F106">
        <f t="shared" si="14"/>
        <v>23419</v>
      </c>
      <c r="G106">
        <f t="shared" si="15"/>
        <v>-1.5004999993834645E-2</v>
      </c>
      <c r="J106">
        <f t="shared" si="19"/>
        <v>-1.5004999993834645E-2</v>
      </c>
      <c r="P106" s="45">
        <f t="shared" si="16"/>
        <v>-1.2811433357036217E-2</v>
      </c>
      <c r="Q106" s="46">
        <f t="shared" si="17"/>
        <v>34913.333100000003</v>
      </c>
      <c r="R106" s="47">
        <f t="shared" si="18"/>
        <v>4.8117345900751644E-6</v>
      </c>
    </row>
    <row r="107" spans="1:18" x14ac:dyDescent="0.2">
      <c r="A107" s="42" t="s">
        <v>316</v>
      </c>
      <c r="B107" s="44" t="s">
        <v>30</v>
      </c>
      <c r="C107" s="42">
        <v>49932.8649</v>
      </c>
      <c r="D107" s="9"/>
      <c r="E107" s="9">
        <f t="shared" si="13"/>
        <v>23420.977450189137</v>
      </c>
      <c r="F107">
        <f t="shared" si="14"/>
        <v>23421</v>
      </c>
      <c r="G107">
        <f t="shared" si="15"/>
        <v>-1.1594999996304978E-2</v>
      </c>
      <c r="J107">
        <f t="shared" si="19"/>
        <v>-1.1594999996304978E-2</v>
      </c>
      <c r="P107" s="45">
        <f t="shared" si="16"/>
        <v>-1.2817960361838077E-2</v>
      </c>
      <c r="Q107" s="46">
        <f t="shared" si="17"/>
        <v>34914.3649</v>
      </c>
      <c r="R107" s="47">
        <f t="shared" si="18"/>
        <v>1.495632055664851E-6</v>
      </c>
    </row>
    <row r="108" spans="1:18" x14ac:dyDescent="0.2">
      <c r="A108" s="42" t="s">
        <v>316</v>
      </c>
      <c r="B108" s="44" t="s">
        <v>30</v>
      </c>
      <c r="C108" s="42">
        <v>49946.743300000002</v>
      </c>
      <c r="D108" s="9"/>
      <c r="E108" s="9">
        <f t="shared" si="13"/>
        <v>23447.967988798035</v>
      </c>
      <c r="F108">
        <f t="shared" si="14"/>
        <v>23448</v>
      </c>
      <c r="G108">
        <f t="shared" si="15"/>
        <v>-1.6459999998915009E-2</v>
      </c>
      <c r="J108">
        <f t="shared" si="19"/>
        <v>-1.6459999998915009E-2</v>
      </c>
      <c r="P108" s="45">
        <f t="shared" si="16"/>
        <v>-1.2906173773984231E-2</v>
      </c>
      <c r="Q108" s="46">
        <f t="shared" si="17"/>
        <v>34928.243300000002</v>
      </c>
      <c r="R108" s="47">
        <f t="shared" si="18"/>
        <v>1.2629680837005748E-5</v>
      </c>
    </row>
    <row r="109" spans="1:18" x14ac:dyDescent="0.2">
      <c r="A109" s="42" t="s">
        <v>316</v>
      </c>
      <c r="B109" s="44" t="s">
        <v>30</v>
      </c>
      <c r="C109" s="42">
        <v>49947.775099999999</v>
      </c>
      <c r="D109" s="9"/>
      <c r="E109" s="9">
        <f t="shared" si="13"/>
        <v>23449.974620523346</v>
      </c>
      <c r="F109">
        <f t="shared" si="14"/>
        <v>23450</v>
      </c>
      <c r="G109">
        <f t="shared" si="15"/>
        <v>-1.3049999994109385E-2</v>
      </c>
      <c r="J109">
        <f t="shared" si="19"/>
        <v>-1.3049999994109385E-2</v>
      </c>
      <c r="P109" s="45">
        <f t="shared" si="16"/>
        <v>-1.2912715422833655E-2</v>
      </c>
      <c r="Q109" s="46">
        <f t="shared" si="17"/>
        <v>34929.275099999999</v>
      </c>
      <c r="R109" s="47">
        <f t="shared" si="18"/>
        <v>1.8847053510360859E-8</v>
      </c>
    </row>
    <row r="110" spans="1:18" x14ac:dyDescent="0.2">
      <c r="A110" s="42" t="s">
        <v>316</v>
      </c>
      <c r="B110" s="44" t="s">
        <v>30</v>
      </c>
      <c r="C110" s="42">
        <v>49980.68</v>
      </c>
      <c r="D110" s="9"/>
      <c r="E110" s="9">
        <f t="shared" si="13"/>
        <v>23513.96765818416</v>
      </c>
      <c r="F110">
        <f t="shared" si="14"/>
        <v>23514</v>
      </c>
      <c r="G110">
        <f t="shared" si="15"/>
        <v>-1.6629999998258427E-2</v>
      </c>
      <c r="J110">
        <f t="shared" si="19"/>
        <v>-1.6629999998258427E-2</v>
      </c>
      <c r="P110" s="45">
        <f t="shared" si="16"/>
        <v>-1.312258143133245E-2</v>
      </c>
      <c r="Q110" s="46">
        <f t="shared" si="17"/>
        <v>34962.18</v>
      </c>
      <c r="R110" s="47">
        <f t="shared" si="18"/>
        <v>1.2301985003617072E-5</v>
      </c>
    </row>
    <row r="111" spans="1:18" x14ac:dyDescent="0.2">
      <c r="A111" s="42" t="s">
        <v>316</v>
      </c>
      <c r="B111" s="44" t="s">
        <v>30</v>
      </c>
      <c r="C111" s="42">
        <v>49981.710200000001</v>
      </c>
      <c r="D111" s="9"/>
      <c r="E111" s="9">
        <f t="shared" si="13"/>
        <v>23515.971178249507</v>
      </c>
      <c r="F111">
        <f t="shared" si="14"/>
        <v>23516</v>
      </c>
      <c r="G111">
        <f t="shared" si="15"/>
        <v>-1.4819999996689148E-2</v>
      </c>
      <c r="J111">
        <f t="shared" si="19"/>
        <v>-1.4819999996689148E-2</v>
      </c>
      <c r="P111" s="45">
        <f t="shared" si="16"/>
        <v>-1.3129156408014216E-2</v>
      </c>
      <c r="Q111" s="46">
        <f t="shared" si="17"/>
        <v>34963.210200000001</v>
      </c>
      <c r="R111" s="47">
        <f t="shared" si="18"/>
        <v>2.8589520413631248E-6</v>
      </c>
    </row>
    <row r="112" spans="1:18" x14ac:dyDescent="0.2">
      <c r="A112" s="4" t="s">
        <v>53</v>
      </c>
      <c r="B112" s="8" t="s">
        <v>30</v>
      </c>
      <c r="C112" s="4">
        <v>50969.472500000003</v>
      </c>
      <c r="D112" s="4">
        <v>4.0000000000000002E-4</v>
      </c>
      <c r="E112" s="9">
        <f t="shared" si="13"/>
        <v>25436.958935812301</v>
      </c>
      <c r="F112">
        <f t="shared" si="14"/>
        <v>25437</v>
      </c>
      <c r="G112">
        <f t="shared" si="15"/>
        <v>-2.1114999995916151E-2</v>
      </c>
      <c r="J112">
        <f t="shared" si="19"/>
        <v>-2.1114999995916151E-2</v>
      </c>
      <c r="P112" s="45">
        <f t="shared" si="16"/>
        <v>-1.9910769158181567E-2</v>
      </c>
      <c r="Q112" s="46">
        <f t="shared" si="17"/>
        <v>35950.972500000003</v>
      </c>
      <c r="R112" s="47">
        <f t="shared" si="18"/>
        <v>1.4501719105509372E-6</v>
      </c>
    </row>
    <row r="113" spans="1:18" x14ac:dyDescent="0.2">
      <c r="A113" s="4" t="s">
        <v>29</v>
      </c>
      <c r="B113" s="11" t="s">
        <v>30</v>
      </c>
      <c r="C113" s="12">
        <v>51781.381699999998</v>
      </c>
      <c r="D113" s="12">
        <v>6.3E-3</v>
      </c>
      <c r="E113" s="9">
        <f t="shared" si="13"/>
        <v>27015.949785587181</v>
      </c>
      <c r="F113">
        <f t="shared" si="14"/>
        <v>27016</v>
      </c>
      <c r="G113">
        <f t="shared" si="15"/>
        <v>-2.5819999995292164E-2</v>
      </c>
      <c r="K113">
        <f>+G113</f>
        <v>-2.5819999995292164E-2</v>
      </c>
      <c r="P113" s="45">
        <f t="shared" si="16"/>
        <v>-2.6182711211197016E-2</v>
      </c>
      <c r="Q113" s="46">
        <f t="shared" si="17"/>
        <v>36762.881699999998</v>
      </c>
      <c r="R113" s="47">
        <f t="shared" si="18"/>
        <v>1.315594261431756E-7</v>
      </c>
    </row>
    <row r="114" spans="1:18" x14ac:dyDescent="0.2">
      <c r="A114" s="4" t="s">
        <v>54</v>
      </c>
      <c r="B114" s="8" t="s">
        <v>30</v>
      </c>
      <c r="C114" s="4">
        <v>52523.365299999998</v>
      </c>
      <c r="D114" s="4">
        <v>2.0999999999999999E-3</v>
      </c>
      <c r="E114" s="9">
        <f t="shared" si="13"/>
        <v>28458.950203716489</v>
      </c>
      <c r="F114">
        <f t="shared" si="14"/>
        <v>28459</v>
      </c>
      <c r="G114">
        <f t="shared" si="15"/>
        <v>-2.5604999995266553E-2</v>
      </c>
      <c r="J114">
        <f>+G114</f>
        <v>-2.5604999995266553E-2</v>
      </c>
      <c r="P114" s="45">
        <f t="shared" si="16"/>
        <v>-3.2464956372798212E-2</v>
      </c>
      <c r="Q114" s="46">
        <f t="shared" si="17"/>
        <v>37504.865299999998</v>
      </c>
      <c r="R114" s="47">
        <f t="shared" si="18"/>
        <v>4.7059001501637279E-5</v>
      </c>
    </row>
    <row r="115" spans="1:18" x14ac:dyDescent="0.2">
      <c r="A115" s="13" t="s">
        <v>31</v>
      </c>
      <c r="B115" s="14"/>
      <c r="C115" s="15">
        <v>52817.483399999997</v>
      </c>
      <c r="D115" s="15">
        <v>4.0000000000000002E-4</v>
      </c>
      <c r="E115" s="9">
        <f t="shared" si="13"/>
        <v>29030.947403222515</v>
      </c>
      <c r="F115">
        <f t="shared" si="14"/>
        <v>29031</v>
      </c>
      <c r="G115">
        <f t="shared" si="15"/>
        <v>-2.7044999995268881E-2</v>
      </c>
      <c r="J115">
        <f>+G115</f>
        <v>-2.7044999995268881E-2</v>
      </c>
      <c r="P115" s="45">
        <f t="shared" si="16"/>
        <v>-3.510071947752022E-2</v>
      </c>
      <c r="Q115" s="46">
        <f t="shared" si="17"/>
        <v>37798.983399999997</v>
      </c>
      <c r="R115" s="47">
        <f t="shared" si="18"/>
        <v>6.4894616376723783E-5</v>
      </c>
    </row>
    <row r="116" spans="1:18" x14ac:dyDescent="0.2">
      <c r="A116" s="13" t="s">
        <v>33</v>
      </c>
      <c r="B116" s="16" t="s">
        <v>30</v>
      </c>
      <c r="C116" s="17">
        <v>53217.510199999997</v>
      </c>
      <c r="D116" s="17">
        <v>5.9999999999999995E-4</v>
      </c>
      <c r="E116" s="9">
        <f t="shared" si="13"/>
        <v>29808.914516866171</v>
      </c>
      <c r="F116">
        <f t="shared" si="14"/>
        <v>29809</v>
      </c>
      <c r="G116">
        <f t="shared" si="15"/>
        <v>-4.3955000001005828E-2</v>
      </c>
      <c r="K116">
        <f t="shared" ref="K116:K125" si="20">+G116</f>
        <v>-4.3955000001005828E-2</v>
      </c>
      <c r="P116" s="45">
        <f t="shared" si="16"/>
        <v>-3.8818317689324922E-2</v>
      </c>
      <c r="Q116" s="46">
        <f t="shared" si="17"/>
        <v>38199.010199999997</v>
      </c>
      <c r="R116" s="47">
        <f t="shared" si="18"/>
        <v>2.6385505171135506E-5</v>
      </c>
    </row>
    <row r="117" spans="1:18" x14ac:dyDescent="0.2">
      <c r="A117" s="13" t="s">
        <v>33</v>
      </c>
      <c r="B117" s="16" t="s">
        <v>30</v>
      </c>
      <c r="C117" s="17">
        <v>53233.462200000002</v>
      </c>
      <c r="D117" s="17">
        <v>5.0000000000000001E-4</v>
      </c>
      <c r="E117" s="9">
        <f t="shared" ref="E117:E148" si="21">+(C117-C$7)/C$8</f>
        <v>29839.937766800544</v>
      </c>
      <c r="F117">
        <f t="shared" ref="F117:F148" si="22">ROUND(2*E117,0)/2</f>
        <v>29840</v>
      </c>
      <c r="G117">
        <f t="shared" ref="G117:G148" si="23">+C117-(C$7+F117*C$8)</f>
        <v>-3.19999999992433E-2</v>
      </c>
      <c r="K117">
        <f t="shared" si="20"/>
        <v>-3.19999999992433E-2</v>
      </c>
      <c r="P117" s="45">
        <f t="shared" si="16"/>
        <v>-3.8969614227163649E-2</v>
      </c>
      <c r="Q117" s="46">
        <f t="shared" si="17"/>
        <v>38214.962200000002</v>
      </c>
      <c r="R117" s="47">
        <f t="shared" si="18"/>
        <v>4.8575522486029751E-5</v>
      </c>
    </row>
    <row r="118" spans="1:18" x14ac:dyDescent="0.2">
      <c r="A118" s="13" t="s">
        <v>33</v>
      </c>
      <c r="B118" s="16" t="s">
        <v>30</v>
      </c>
      <c r="C118" s="17">
        <v>53246.311199999996</v>
      </c>
      <c r="D118" s="17">
        <v>2.9999999999999997E-4</v>
      </c>
      <c r="E118" s="9">
        <f t="shared" si="21"/>
        <v>29864.926341174069</v>
      </c>
      <c r="F118">
        <f t="shared" si="22"/>
        <v>29865</v>
      </c>
      <c r="G118">
        <f t="shared" si="23"/>
        <v>-3.7875000001804437E-2</v>
      </c>
      <c r="K118">
        <f t="shared" si="20"/>
        <v>-3.7875000001804437E-2</v>
      </c>
      <c r="P118" s="45">
        <f t="shared" si="16"/>
        <v>-3.9091804302635244E-2</v>
      </c>
      <c r="Q118" s="46">
        <f t="shared" si="17"/>
        <v>38227.811199999996</v>
      </c>
      <c r="R118" s="47">
        <f t="shared" si="18"/>
        <v>1.480612706520348E-6</v>
      </c>
    </row>
    <row r="119" spans="1:18" x14ac:dyDescent="0.2">
      <c r="A119" s="13" t="s">
        <v>33</v>
      </c>
      <c r="B119" s="16" t="s">
        <v>30</v>
      </c>
      <c r="C119" s="17">
        <v>53265.332199999997</v>
      </c>
      <c r="D119" s="17">
        <v>2.0000000000000001E-4</v>
      </c>
      <c r="E119" s="9">
        <f t="shared" si="21"/>
        <v>29901.918143894825</v>
      </c>
      <c r="F119">
        <f t="shared" si="22"/>
        <v>29902</v>
      </c>
      <c r="G119">
        <f t="shared" si="23"/>
        <v>-4.2089999995368998E-2</v>
      </c>
      <c r="K119">
        <f t="shared" si="20"/>
        <v>-4.2089999995368998E-2</v>
      </c>
      <c r="P119" s="45">
        <f t="shared" si="16"/>
        <v>-3.9272935212997601E-2</v>
      </c>
      <c r="Q119" s="46">
        <f t="shared" si="17"/>
        <v>38246.832199999997</v>
      </c>
      <c r="R119" s="47">
        <f t="shared" si="18"/>
        <v>7.9358539880772122E-6</v>
      </c>
    </row>
    <row r="120" spans="1:18" x14ac:dyDescent="0.2">
      <c r="A120" s="13" t="s">
        <v>33</v>
      </c>
      <c r="B120" s="16" t="s">
        <v>30</v>
      </c>
      <c r="C120" s="17">
        <v>53266.3649</v>
      </c>
      <c r="D120" s="17">
        <v>6.9999999999999999E-4</v>
      </c>
      <c r="E120" s="9">
        <f t="shared" si="21"/>
        <v>29903.926525928888</v>
      </c>
      <c r="F120">
        <f t="shared" si="22"/>
        <v>29904</v>
      </c>
      <c r="G120">
        <f t="shared" si="23"/>
        <v>-3.7779999998747371E-2</v>
      </c>
      <c r="K120">
        <f t="shared" si="20"/>
        <v>-3.7779999998747371E-2</v>
      </c>
      <c r="P120" s="45">
        <f t="shared" si="16"/>
        <v>-3.9282735919876743E-2</v>
      </c>
      <c r="Q120" s="46">
        <f t="shared" si="17"/>
        <v>38247.8649</v>
      </c>
      <c r="R120" s="47">
        <f t="shared" si="18"/>
        <v>2.2582152486525428E-6</v>
      </c>
    </row>
    <row r="121" spans="1:18" x14ac:dyDescent="0.2">
      <c r="A121" s="13" t="s">
        <v>33</v>
      </c>
      <c r="B121" s="16" t="s">
        <v>30</v>
      </c>
      <c r="C121" s="17">
        <v>53267.389600000002</v>
      </c>
      <c r="D121" s="17">
        <v>2.0000000000000001E-4</v>
      </c>
      <c r="E121" s="9">
        <f t="shared" si="21"/>
        <v>29905.919349663076</v>
      </c>
      <c r="F121">
        <f t="shared" si="22"/>
        <v>29906</v>
      </c>
      <c r="G121">
        <f t="shared" si="23"/>
        <v>-4.1469999996479601E-2</v>
      </c>
      <c r="K121">
        <f t="shared" si="20"/>
        <v>-4.1469999996479601E-2</v>
      </c>
      <c r="P121" s="45">
        <f t="shared" si="16"/>
        <v>-3.9292537636690189E-2</v>
      </c>
      <c r="Q121" s="46">
        <f t="shared" si="17"/>
        <v>38248.889600000002</v>
      </c>
      <c r="R121" s="47">
        <f t="shared" si="18"/>
        <v>4.7413423282996727E-6</v>
      </c>
    </row>
    <row r="122" spans="1:18" x14ac:dyDescent="0.2">
      <c r="A122" s="13" t="s">
        <v>33</v>
      </c>
      <c r="B122" s="16" t="s">
        <v>30</v>
      </c>
      <c r="C122" s="17">
        <v>53282.300900000002</v>
      </c>
      <c r="D122" s="17">
        <v>5.0000000000000001E-4</v>
      </c>
      <c r="E122" s="9">
        <f t="shared" si="21"/>
        <v>29934.91865926352</v>
      </c>
      <c r="F122">
        <f t="shared" si="22"/>
        <v>29935</v>
      </c>
      <c r="G122">
        <f t="shared" si="23"/>
        <v>-4.1824999992968515E-2</v>
      </c>
      <c r="K122">
        <f t="shared" si="20"/>
        <v>-4.1824999992968515E-2</v>
      </c>
      <c r="O122">
        <f t="shared" ref="O122:O153" ca="1" si="24">+C$11+C$12*$F122</f>
        <v>-2.9070805233801039E-2</v>
      </c>
      <c r="P122" s="45">
        <f t="shared" si="16"/>
        <v>-3.9434776021853801E-2</v>
      </c>
      <c r="Q122" s="46">
        <f t="shared" si="17"/>
        <v>38263.800900000002</v>
      </c>
      <c r="R122" s="47">
        <f t="shared" si="18"/>
        <v>5.7131706320913897E-6</v>
      </c>
    </row>
    <row r="123" spans="1:18" x14ac:dyDescent="0.2">
      <c r="A123" s="13" t="s">
        <v>33</v>
      </c>
      <c r="B123" s="16" t="s">
        <v>30</v>
      </c>
      <c r="C123" s="17">
        <v>53283.3321</v>
      </c>
      <c r="D123" s="17">
        <v>2.0000000000000001E-4</v>
      </c>
      <c r="E123" s="9">
        <f t="shared" si="21"/>
        <v>29936.924124116344</v>
      </c>
      <c r="F123">
        <f t="shared" si="22"/>
        <v>29937</v>
      </c>
      <c r="G123">
        <f t="shared" si="23"/>
        <v>-3.9014999994833488E-2</v>
      </c>
      <c r="K123">
        <f t="shared" si="20"/>
        <v>-3.9014999994833488E-2</v>
      </c>
      <c r="O123">
        <f t="shared" ca="1" si="24"/>
        <v>-2.9086338734020362E-2</v>
      </c>
      <c r="P123" s="45">
        <f t="shared" si="16"/>
        <v>-3.9444593392649122E-2</v>
      </c>
      <c r="Q123" s="46">
        <f t="shared" si="17"/>
        <v>38264.8321</v>
      </c>
      <c r="R123" s="47">
        <f t="shared" si="18"/>
        <v>1.8455048744678117E-7</v>
      </c>
    </row>
    <row r="124" spans="1:18" x14ac:dyDescent="0.2">
      <c r="A124" s="13" t="s">
        <v>33</v>
      </c>
      <c r="B124" s="16" t="s">
        <v>30</v>
      </c>
      <c r="C124" s="17">
        <v>53284.358699999997</v>
      </c>
      <c r="D124" s="17">
        <v>2.9999999999999997E-4</v>
      </c>
      <c r="E124" s="9">
        <f t="shared" si="21"/>
        <v>29938.920642946741</v>
      </c>
      <c r="F124">
        <f t="shared" si="22"/>
        <v>29939</v>
      </c>
      <c r="G124">
        <f t="shared" si="23"/>
        <v>-4.0804999996908009E-2</v>
      </c>
      <c r="K124">
        <f t="shared" si="20"/>
        <v>-4.0804999996908009E-2</v>
      </c>
      <c r="O124">
        <f t="shared" ca="1" si="24"/>
        <v>-2.9101872234239712E-2</v>
      </c>
      <c r="P124" s="45">
        <f t="shared" si="16"/>
        <v>-3.9454411773378745E-2</v>
      </c>
      <c r="Q124" s="46">
        <f t="shared" si="17"/>
        <v>38265.858699999997</v>
      </c>
      <c r="R124" s="47">
        <f t="shared" si="18"/>
        <v>1.8240885495359342E-6</v>
      </c>
    </row>
    <row r="125" spans="1:18" x14ac:dyDescent="0.2">
      <c r="A125" s="13" t="s">
        <v>33</v>
      </c>
      <c r="B125" s="16" t="s">
        <v>34</v>
      </c>
      <c r="C125" s="17">
        <v>53285.3871</v>
      </c>
      <c r="D125" s="17">
        <v>1E-4</v>
      </c>
      <c r="E125" s="9">
        <f t="shared" si="21"/>
        <v>29940.920662394623</v>
      </c>
      <c r="F125">
        <f t="shared" si="22"/>
        <v>29941</v>
      </c>
      <c r="G125">
        <f t="shared" si="23"/>
        <v>-4.0795000000798609E-2</v>
      </c>
      <c r="K125">
        <f t="shared" si="20"/>
        <v>-4.0795000000798609E-2</v>
      </c>
      <c r="O125">
        <f t="shared" ca="1" si="24"/>
        <v>-2.9117405734459034E-2</v>
      </c>
      <c r="P125" s="45">
        <f t="shared" si="16"/>
        <v>-3.9464231164042685E-2</v>
      </c>
      <c r="Q125" s="46">
        <f t="shared" si="17"/>
        <v>38266.8871</v>
      </c>
      <c r="R125" s="47">
        <f t="shared" si="18"/>
        <v>1.7709456968807165E-6</v>
      </c>
    </row>
    <row r="126" spans="1:18" x14ac:dyDescent="0.2">
      <c r="A126" s="18" t="s">
        <v>45</v>
      </c>
      <c r="B126" s="19" t="s">
        <v>34</v>
      </c>
      <c r="C126" s="18">
        <v>53515.487609999996</v>
      </c>
      <c r="D126" s="18">
        <v>2.9999999999999997E-4</v>
      </c>
      <c r="E126" s="9">
        <f t="shared" si="21"/>
        <v>30388.417254154552</v>
      </c>
      <c r="F126">
        <f t="shared" si="22"/>
        <v>30388.5</v>
      </c>
      <c r="G126">
        <f t="shared" si="23"/>
        <v>-4.2547500001091976E-2</v>
      </c>
      <c r="K126">
        <f t="shared" ref="K126:K154" si="25">+G126</f>
        <v>-4.2547500001091976E-2</v>
      </c>
      <c r="O126">
        <f t="shared" ca="1" si="24"/>
        <v>-3.2593026408532705E-2</v>
      </c>
      <c r="P126" s="45">
        <f t="shared" si="16"/>
        <v>-4.1686713518797908E-2</v>
      </c>
      <c r="Q126" s="46">
        <f t="shared" si="17"/>
        <v>38496.987609999996</v>
      </c>
      <c r="R126" s="47">
        <f t="shared" si="18"/>
        <v>7.4095336810019597E-7</v>
      </c>
    </row>
    <row r="127" spans="1:18" x14ac:dyDescent="0.2">
      <c r="A127" s="42" t="s">
        <v>433</v>
      </c>
      <c r="B127" s="44" t="s">
        <v>34</v>
      </c>
      <c r="C127" s="42">
        <v>53515.493999999999</v>
      </c>
      <c r="D127" s="9"/>
      <c r="E127" s="9">
        <f t="shared" si="21"/>
        <v>30388.429681346573</v>
      </c>
      <c r="F127">
        <f t="shared" si="22"/>
        <v>30388.5</v>
      </c>
      <c r="G127">
        <f t="shared" si="23"/>
        <v>-3.6157499998807907E-2</v>
      </c>
      <c r="K127">
        <f t="shared" si="25"/>
        <v>-3.6157499998807907E-2</v>
      </c>
      <c r="O127">
        <f t="shared" ca="1" si="24"/>
        <v>-3.2593026408532705E-2</v>
      </c>
      <c r="P127" s="45">
        <f t="shared" si="16"/>
        <v>-4.1686713518797908E-2</v>
      </c>
      <c r="Q127" s="46">
        <f t="shared" si="17"/>
        <v>38496.993999999999</v>
      </c>
      <c r="R127" s="47">
        <f t="shared" si="18"/>
        <v>3.0572202149640212E-5</v>
      </c>
    </row>
    <row r="128" spans="1:18" x14ac:dyDescent="0.2">
      <c r="A128" s="18" t="s">
        <v>45</v>
      </c>
      <c r="B128" s="19" t="s">
        <v>34</v>
      </c>
      <c r="C128" s="18">
        <v>53516.508580000002</v>
      </c>
      <c r="D128" s="18" t="s">
        <v>46</v>
      </c>
      <c r="E128" s="9">
        <f t="shared" si="21"/>
        <v>30390.402823831435</v>
      </c>
      <c r="F128">
        <f t="shared" si="22"/>
        <v>30390.5</v>
      </c>
      <c r="G128">
        <f t="shared" si="23"/>
        <v>-4.996749999554595E-2</v>
      </c>
      <c r="K128">
        <f t="shared" si="25"/>
        <v>-4.996749999554595E-2</v>
      </c>
      <c r="O128">
        <f t="shared" ca="1" si="24"/>
        <v>-3.2608559908752027E-2</v>
      </c>
      <c r="P128" s="45">
        <f t="shared" si="16"/>
        <v>-4.1696759892198815E-2</v>
      </c>
      <c r="Q128" s="46">
        <f t="shared" si="17"/>
        <v>38498.008580000002</v>
      </c>
      <c r="R128" s="47">
        <f t="shared" si="18"/>
        <v>6.8405141857114576E-5</v>
      </c>
    </row>
    <row r="129" spans="1:18" x14ac:dyDescent="0.2">
      <c r="A129" s="18" t="s">
        <v>45</v>
      </c>
      <c r="B129" s="19" t="s">
        <v>30</v>
      </c>
      <c r="C129" s="18">
        <v>53522.431149999997</v>
      </c>
      <c r="D129" s="18">
        <v>2.9999999999999997E-4</v>
      </c>
      <c r="E129" s="9">
        <f t="shared" si="21"/>
        <v>30401.920963836677</v>
      </c>
      <c r="F129">
        <f t="shared" si="22"/>
        <v>30402</v>
      </c>
      <c r="G129">
        <f t="shared" si="23"/>
        <v>-4.063999999925727E-2</v>
      </c>
      <c r="K129">
        <f t="shared" si="25"/>
        <v>-4.063999999925727E-2</v>
      </c>
      <c r="O129">
        <f t="shared" ca="1" si="24"/>
        <v>-3.2697877535013131E-2</v>
      </c>
      <c r="P129" s="45">
        <f t="shared" si="16"/>
        <v>-4.1754546138291798E-2</v>
      </c>
      <c r="Q129" s="46">
        <f t="shared" si="17"/>
        <v>38503.931149999997</v>
      </c>
      <c r="R129" s="47">
        <f t="shared" si="18"/>
        <v>1.2422130960367733E-6</v>
      </c>
    </row>
    <row r="130" spans="1:18" x14ac:dyDescent="0.2">
      <c r="A130" s="18" t="s">
        <v>45</v>
      </c>
      <c r="B130" s="19" t="s">
        <v>30</v>
      </c>
      <c r="C130" s="18">
        <v>53523.452689999998</v>
      </c>
      <c r="D130" s="18" t="s">
        <v>46</v>
      </c>
      <c r="E130" s="9">
        <f t="shared" si="21"/>
        <v>30403.907642042417</v>
      </c>
      <c r="F130">
        <f t="shared" si="22"/>
        <v>30404</v>
      </c>
      <c r="G130">
        <f t="shared" si="23"/>
        <v>-4.7489999997196719E-2</v>
      </c>
      <c r="K130">
        <f t="shared" si="25"/>
        <v>-4.7489999997196719E-2</v>
      </c>
      <c r="O130">
        <f t="shared" ca="1" si="24"/>
        <v>-3.2713411035232454E-2</v>
      </c>
      <c r="P130" s="45">
        <f t="shared" si="16"/>
        <v>-4.1764599328749333E-2</v>
      </c>
      <c r="Q130" s="46">
        <f t="shared" si="17"/>
        <v>38504.952689999998</v>
      </c>
      <c r="R130" s="47">
        <f t="shared" si="18"/>
        <v>3.2780212814257774E-5</v>
      </c>
    </row>
    <row r="131" spans="1:18" x14ac:dyDescent="0.2">
      <c r="A131" s="18" t="s">
        <v>45</v>
      </c>
      <c r="B131" s="19" t="s">
        <v>30</v>
      </c>
      <c r="C131" s="18">
        <v>53523.45478</v>
      </c>
      <c r="D131" s="18" t="s">
        <v>47</v>
      </c>
      <c r="E131" s="9">
        <f t="shared" si="21"/>
        <v>30403.911706648261</v>
      </c>
      <c r="F131">
        <f t="shared" si="22"/>
        <v>30404</v>
      </c>
      <c r="G131">
        <f t="shared" si="23"/>
        <v>-4.5399999995424878E-2</v>
      </c>
      <c r="K131">
        <f t="shared" si="25"/>
        <v>-4.5399999995424878E-2</v>
      </c>
      <c r="O131">
        <f t="shared" ca="1" si="24"/>
        <v>-3.2713411035232454E-2</v>
      </c>
      <c r="P131" s="45">
        <f t="shared" si="16"/>
        <v>-4.1764599328749333E-2</v>
      </c>
      <c r="Q131" s="46">
        <f t="shared" si="17"/>
        <v>38504.95478</v>
      </c>
      <c r="R131" s="47">
        <f t="shared" si="18"/>
        <v>1.3216138007264998E-5</v>
      </c>
    </row>
    <row r="132" spans="1:18" x14ac:dyDescent="0.2">
      <c r="A132" s="18" t="s">
        <v>45</v>
      </c>
      <c r="B132" s="19" t="s">
        <v>30</v>
      </c>
      <c r="C132" s="18">
        <v>53523.45478</v>
      </c>
      <c r="D132" s="18" t="s">
        <v>48</v>
      </c>
      <c r="E132" s="9">
        <f t="shared" si="21"/>
        <v>30403.911706648261</v>
      </c>
      <c r="F132">
        <f t="shared" si="22"/>
        <v>30404</v>
      </c>
      <c r="G132">
        <f t="shared" si="23"/>
        <v>-4.5399999995424878E-2</v>
      </c>
      <c r="K132">
        <f t="shared" si="25"/>
        <v>-4.5399999995424878E-2</v>
      </c>
      <c r="O132">
        <f t="shared" ca="1" si="24"/>
        <v>-3.2713411035232454E-2</v>
      </c>
      <c r="P132" s="45">
        <f t="shared" si="16"/>
        <v>-4.1764599328749333E-2</v>
      </c>
      <c r="Q132" s="46">
        <f t="shared" si="17"/>
        <v>38504.95478</v>
      </c>
      <c r="R132" s="47">
        <f t="shared" si="18"/>
        <v>1.3216138007264998E-5</v>
      </c>
    </row>
    <row r="133" spans="1:18" x14ac:dyDescent="0.2">
      <c r="A133" s="18" t="s">
        <v>45</v>
      </c>
      <c r="B133" s="19" t="s">
        <v>30</v>
      </c>
      <c r="C133" s="18">
        <v>53525.51053</v>
      </c>
      <c r="D133" s="18" t="s">
        <v>46</v>
      </c>
      <c r="E133" s="9">
        <f t="shared" si="21"/>
        <v>30407.909703517154</v>
      </c>
      <c r="F133">
        <f t="shared" si="22"/>
        <v>30408</v>
      </c>
      <c r="G133">
        <f t="shared" si="23"/>
        <v>-4.6429999994870741E-2</v>
      </c>
      <c r="K133">
        <f t="shared" si="25"/>
        <v>-4.6429999994870741E-2</v>
      </c>
      <c r="O133">
        <f t="shared" ca="1" si="24"/>
        <v>-3.2744478035671126E-2</v>
      </c>
      <c r="P133" s="45">
        <f t="shared" si="16"/>
        <v>-4.1784708739467311E-2</v>
      </c>
      <c r="Q133" s="46">
        <f t="shared" si="17"/>
        <v>38507.01053</v>
      </c>
      <c r="R133" s="47">
        <f t="shared" si="18"/>
        <v>2.1578730847527577E-5</v>
      </c>
    </row>
    <row r="134" spans="1:18" x14ac:dyDescent="0.2">
      <c r="A134" s="18" t="s">
        <v>45</v>
      </c>
      <c r="B134" s="19" t="s">
        <v>30</v>
      </c>
      <c r="C134" s="18">
        <v>53525.51053</v>
      </c>
      <c r="D134" s="18" t="s">
        <v>48</v>
      </c>
      <c r="E134" s="9">
        <f t="shared" si="21"/>
        <v>30407.909703517154</v>
      </c>
      <c r="F134">
        <f t="shared" si="22"/>
        <v>30408</v>
      </c>
      <c r="G134">
        <f t="shared" si="23"/>
        <v>-4.6429999994870741E-2</v>
      </c>
      <c r="K134">
        <f t="shared" si="25"/>
        <v>-4.6429999994870741E-2</v>
      </c>
      <c r="O134">
        <f t="shared" ca="1" si="24"/>
        <v>-3.2744478035671126E-2</v>
      </c>
      <c r="P134" s="45">
        <f t="shared" si="16"/>
        <v>-4.1784708739467311E-2</v>
      </c>
      <c r="Q134" s="46">
        <f t="shared" si="17"/>
        <v>38507.01053</v>
      </c>
      <c r="R134" s="47">
        <f t="shared" si="18"/>
        <v>2.1578730847527577E-5</v>
      </c>
    </row>
    <row r="135" spans="1:18" x14ac:dyDescent="0.2">
      <c r="A135" s="18" t="s">
        <v>45</v>
      </c>
      <c r="B135" s="19" t="s">
        <v>30</v>
      </c>
      <c r="C135" s="18">
        <v>53525.511229999996</v>
      </c>
      <c r="D135" s="18" t="s">
        <v>47</v>
      </c>
      <c r="E135" s="9">
        <f t="shared" si="21"/>
        <v>30407.911064868385</v>
      </c>
      <c r="F135">
        <f t="shared" si="22"/>
        <v>30408</v>
      </c>
      <c r="G135">
        <f t="shared" si="23"/>
        <v>-4.5729999998002313E-2</v>
      </c>
      <c r="K135">
        <f t="shared" si="25"/>
        <v>-4.5729999998002313E-2</v>
      </c>
      <c r="O135">
        <f t="shared" ca="1" si="24"/>
        <v>-3.2744478035671126E-2</v>
      </c>
      <c r="P135" s="45">
        <f t="shared" si="16"/>
        <v>-4.1784708739467311E-2</v>
      </c>
      <c r="Q135" s="46">
        <f t="shared" si="17"/>
        <v>38507.011229999996</v>
      </c>
      <c r="R135" s="47">
        <f t="shared" si="18"/>
        <v>1.5565323114672704E-5</v>
      </c>
    </row>
    <row r="136" spans="1:18" x14ac:dyDescent="0.2">
      <c r="A136" s="42" t="s">
        <v>433</v>
      </c>
      <c r="B136" s="44" t="s">
        <v>30</v>
      </c>
      <c r="C136" s="42">
        <v>53579.5023</v>
      </c>
      <c r="D136" s="9"/>
      <c r="E136" s="9">
        <f t="shared" si="21"/>
        <v>30512.912222016945</v>
      </c>
      <c r="F136">
        <f t="shared" si="22"/>
        <v>30513</v>
      </c>
      <c r="G136">
        <f t="shared" si="23"/>
        <v>-4.5135000000300352E-2</v>
      </c>
      <c r="K136">
        <f t="shared" si="25"/>
        <v>-4.5135000000300352E-2</v>
      </c>
      <c r="O136">
        <f t="shared" ca="1" si="24"/>
        <v>-3.3559986797185609E-2</v>
      </c>
      <c r="P136" s="45">
        <f t="shared" si="16"/>
        <v>-4.2314025608091776E-2</v>
      </c>
      <c r="Q136" s="46">
        <f t="shared" si="17"/>
        <v>38561.0023</v>
      </c>
      <c r="R136" s="47">
        <f t="shared" si="18"/>
        <v>7.9578965214965401E-6</v>
      </c>
    </row>
    <row r="137" spans="1:18" x14ac:dyDescent="0.2">
      <c r="A137" s="42" t="s">
        <v>433</v>
      </c>
      <c r="B137" s="44" t="s">
        <v>30</v>
      </c>
      <c r="C137" s="42">
        <v>53580.529300000002</v>
      </c>
      <c r="D137" s="9"/>
      <c r="E137" s="9">
        <f t="shared" si="21"/>
        <v>30514.909518762346</v>
      </c>
      <c r="F137">
        <f t="shared" si="22"/>
        <v>30515</v>
      </c>
      <c r="G137">
        <f t="shared" si="23"/>
        <v>-4.652499999065185E-2</v>
      </c>
      <c r="K137">
        <f t="shared" si="25"/>
        <v>-4.652499999065185E-2</v>
      </c>
      <c r="O137">
        <f t="shared" ca="1" si="24"/>
        <v>-3.3575520297404932E-2</v>
      </c>
      <c r="P137" s="45">
        <f t="shared" si="16"/>
        <v>-4.2324134849903702E-2</v>
      </c>
      <c r="Q137" s="46">
        <f t="shared" si="17"/>
        <v>38562.029300000002</v>
      </c>
      <c r="R137" s="47">
        <f t="shared" si="18"/>
        <v>1.7647267930752951E-5</v>
      </c>
    </row>
    <row r="138" spans="1:18" x14ac:dyDescent="0.2">
      <c r="A138" s="42" t="s">
        <v>433</v>
      </c>
      <c r="B138" s="44" t="s">
        <v>30</v>
      </c>
      <c r="C138" s="42">
        <v>53581.557399999998</v>
      </c>
      <c r="D138" s="9"/>
      <c r="E138" s="9">
        <f t="shared" si="21"/>
        <v>30516.908954773968</v>
      </c>
      <c r="F138">
        <f t="shared" si="22"/>
        <v>30517</v>
      </c>
      <c r="G138">
        <f t="shared" si="23"/>
        <v>-4.6815000001515727E-2</v>
      </c>
      <c r="K138">
        <f t="shared" si="25"/>
        <v>-4.6815000001515727E-2</v>
      </c>
      <c r="O138">
        <f t="shared" ca="1" si="24"/>
        <v>-3.3591053797624254E-2</v>
      </c>
      <c r="P138" s="45">
        <f t="shared" si="16"/>
        <v>-4.2334245101649931E-2</v>
      </c>
      <c r="Q138" s="46">
        <f t="shared" si="17"/>
        <v>38563.057399999998</v>
      </c>
      <c r="R138" s="47">
        <f t="shared" si="18"/>
        <v>2.0077164472671344E-5</v>
      </c>
    </row>
    <row r="139" spans="1:18" x14ac:dyDescent="0.2">
      <c r="A139" s="18" t="s">
        <v>45</v>
      </c>
      <c r="B139" s="19" t="s">
        <v>30</v>
      </c>
      <c r="C139" s="18">
        <v>53595.445419999996</v>
      </c>
      <c r="D139" s="18" t="s">
        <v>46</v>
      </c>
      <c r="E139" s="9">
        <f t="shared" si="21"/>
        <v>30543.918202238448</v>
      </c>
      <c r="F139">
        <f t="shared" si="22"/>
        <v>30544</v>
      </c>
      <c r="G139">
        <f t="shared" si="23"/>
        <v>-4.2059999999764841E-2</v>
      </c>
      <c r="K139">
        <f t="shared" si="25"/>
        <v>-4.2059999999764841E-2</v>
      </c>
      <c r="O139">
        <f t="shared" ca="1" si="24"/>
        <v>-3.3800756050585135E-2</v>
      </c>
      <c r="P139" s="45">
        <f t="shared" si="16"/>
        <v>-4.2470832347545076E-2</v>
      </c>
      <c r="Q139" s="46">
        <f t="shared" si="17"/>
        <v>38576.945419999996</v>
      </c>
      <c r="R139" s="47">
        <f t="shared" si="18"/>
        <v>1.6878321798261998E-7</v>
      </c>
    </row>
    <row r="140" spans="1:18" x14ac:dyDescent="0.2">
      <c r="A140" s="42" t="s">
        <v>433</v>
      </c>
      <c r="B140" s="44" t="s">
        <v>30</v>
      </c>
      <c r="C140" s="42">
        <v>53596.471599999997</v>
      </c>
      <c r="D140" s="9"/>
      <c r="E140" s="9">
        <f t="shared" si="21"/>
        <v>30545.913904258112</v>
      </c>
      <c r="F140">
        <f t="shared" si="22"/>
        <v>30546</v>
      </c>
      <c r="G140">
        <f t="shared" si="23"/>
        <v>-4.4269999998505227E-2</v>
      </c>
      <c r="K140">
        <f t="shared" si="25"/>
        <v>-4.4269999998505227E-2</v>
      </c>
      <c r="O140">
        <f t="shared" ca="1" si="24"/>
        <v>-3.3816289550804457E-2</v>
      </c>
      <c r="P140" s="45">
        <f t="shared" si="16"/>
        <v>-4.2480957243338863E-2</v>
      </c>
      <c r="Q140" s="46">
        <f t="shared" si="17"/>
        <v>38577.971599999997</v>
      </c>
      <c r="R140" s="47">
        <f t="shared" si="18"/>
        <v>3.2006739798132565E-6</v>
      </c>
    </row>
    <row r="141" spans="1:18" x14ac:dyDescent="0.2">
      <c r="A141" s="42" t="s">
        <v>433</v>
      </c>
      <c r="B141" s="44" t="s">
        <v>30</v>
      </c>
      <c r="C141" s="42">
        <v>53615.504000000001</v>
      </c>
      <c r="D141" s="9"/>
      <c r="E141" s="9">
        <f t="shared" si="21"/>
        <v>30582.927877556187</v>
      </c>
      <c r="F141">
        <f t="shared" si="22"/>
        <v>30583</v>
      </c>
      <c r="G141">
        <f t="shared" si="23"/>
        <v>-3.7084999996295664E-2</v>
      </c>
      <c r="K141">
        <f t="shared" si="25"/>
        <v>-3.7084999996295664E-2</v>
      </c>
      <c r="O141">
        <f t="shared" ca="1" si="24"/>
        <v>-3.410365930486195E-2</v>
      </c>
      <c r="P141" s="45">
        <f t="shared" si="16"/>
        <v>-4.2668449982425652E-2</v>
      </c>
      <c r="Q141" s="46">
        <f t="shared" si="17"/>
        <v>38597.004000000001</v>
      </c>
      <c r="R141" s="47">
        <f t="shared" si="18"/>
        <v>3.1174913747614956E-5</v>
      </c>
    </row>
    <row r="142" spans="1:18" x14ac:dyDescent="0.2">
      <c r="A142" s="42" t="s">
        <v>433</v>
      </c>
      <c r="B142" s="44" t="s">
        <v>34</v>
      </c>
      <c r="C142" s="42">
        <v>53619.358500000002</v>
      </c>
      <c r="D142" s="9"/>
      <c r="E142" s="9">
        <f t="shared" si="21"/>
        <v>30590.424060910755</v>
      </c>
      <c r="F142">
        <f t="shared" si="22"/>
        <v>30590.5</v>
      </c>
      <c r="G142">
        <f t="shared" si="23"/>
        <v>-3.9047499994921964E-2</v>
      </c>
      <c r="K142">
        <f t="shared" si="25"/>
        <v>-3.9047499994921964E-2</v>
      </c>
      <c r="O142">
        <f t="shared" ca="1" si="24"/>
        <v>-3.4161909930684409E-2</v>
      </c>
      <c r="P142" s="45">
        <f t="shared" si="16"/>
        <v>-4.2706497400572821E-2</v>
      </c>
      <c r="Q142" s="46">
        <f t="shared" si="17"/>
        <v>38600.858500000002</v>
      </c>
      <c r="R142" s="47">
        <f t="shared" si="18"/>
        <v>1.3388262014559705E-5</v>
      </c>
    </row>
    <row r="143" spans="1:18" x14ac:dyDescent="0.2">
      <c r="A143" s="4" t="s">
        <v>35</v>
      </c>
      <c r="B143" s="11" t="s">
        <v>30</v>
      </c>
      <c r="C143" s="12">
        <v>53900.361900000004</v>
      </c>
      <c r="D143" s="12">
        <v>1E-4</v>
      </c>
      <c r="E143" s="9">
        <f t="shared" si="21"/>
        <v>31136.915956008921</v>
      </c>
      <c r="F143">
        <f t="shared" si="22"/>
        <v>31137</v>
      </c>
      <c r="G143">
        <f t="shared" si="23"/>
        <v>-4.321499999059597E-2</v>
      </c>
      <c r="K143">
        <f t="shared" si="25"/>
        <v>-4.321499999059597E-2</v>
      </c>
      <c r="O143">
        <f t="shared" ca="1" si="24"/>
        <v>-3.8406438865614623E-2</v>
      </c>
      <c r="P143" s="45">
        <f t="shared" si="16"/>
        <v>-4.5517107026566792E-2</v>
      </c>
      <c r="Q143" s="46">
        <f t="shared" si="17"/>
        <v>38881.861900000004</v>
      </c>
      <c r="R143" s="47">
        <f t="shared" si="18"/>
        <v>5.2996968050663604E-6</v>
      </c>
    </row>
    <row r="144" spans="1:18" x14ac:dyDescent="0.2">
      <c r="A144" s="4" t="s">
        <v>35</v>
      </c>
      <c r="B144" s="11" t="s">
        <v>30</v>
      </c>
      <c r="C144" s="12">
        <v>53902.411699999997</v>
      </c>
      <c r="D144" s="12">
        <v>1E-4</v>
      </c>
      <c r="E144" s="9">
        <f t="shared" si="21"/>
        <v>31140.902381392272</v>
      </c>
      <c r="F144">
        <f t="shared" si="22"/>
        <v>31141</v>
      </c>
      <c r="G144">
        <f t="shared" si="23"/>
        <v>-5.0195000003441237E-2</v>
      </c>
      <c r="K144">
        <f t="shared" si="25"/>
        <v>-5.0195000003441237E-2</v>
      </c>
      <c r="O144">
        <f t="shared" ca="1" si="24"/>
        <v>-3.8437505866053268E-2</v>
      </c>
      <c r="P144" s="45">
        <f t="shared" si="16"/>
        <v>-4.5537956719136588E-2</v>
      </c>
      <c r="Q144" s="46">
        <f t="shared" si="17"/>
        <v>38883.911699999997</v>
      </c>
      <c r="R144" s="47">
        <f t="shared" si="18"/>
        <v>2.168805215188703E-5</v>
      </c>
    </row>
    <row r="145" spans="1:18" x14ac:dyDescent="0.2">
      <c r="A145" s="4" t="s">
        <v>35</v>
      </c>
      <c r="B145" s="11" t="s">
        <v>30</v>
      </c>
      <c r="C145" s="12">
        <v>53940.464800000002</v>
      </c>
      <c r="D145" s="12">
        <v>2.9999999999999997E-4</v>
      </c>
      <c r="E145" s="9">
        <f t="shared" si="21"/>
        <v>31214.907573974862</v>
      </c>
      <c r="F145">
        <f t="shared" si="22"/>
        <v>31215</v>
      </c>
      <c r="G145">
        <f t="shared" si="23"/>
        <v>-4.7524999994493555E-2</v>
      </c>
      <c r="K145">
        <f t="shared" si="25"/>
        <v>-4.7524999994493555E-2</v>
      </c>
      <c r="O145">
        <f t="shared" ca="1" si="24"/>
        <v>-3.9012245374168253E-2</v>
      </c>
      <c r="P145" s="45">
        <f t="shared" si="16"/>
        <v>-4.5924404699285062E-2</v>
      </c>
      <c r="Q145" s="46">
        <f t="shared" si="17"/>
        <v>38921.964800000002</v>
      </c>
      <c r="R145" s="47">
        <f t="shared" si="18"/>
        <v>2.5619052990435623E-6</v>
      </c>
    </row>
    <row r="146" spans="1:18" x14ac:dyDescent="0.2">
      <c r="A146" s="4" t="s">
        <v>35</v>
      </c>
      <c r="B146" s="11" t="s">
        <v>34</v>
      </c>
      <c r="C146" s="12">
        <v>53967.487699999998</v>
      </c>
      <c r="D146" s="12">
        <v>5.9999999999999995E-4</v>
      </c>
      <c r="E146" s="9">
        <f t="shared" si="21"/>
        <v>31267.461371658614</v>
      </c>
      <c r="F146">
        <f t="shared" si="22"/>
        <v>31267.5</v>
      </c>
      <c r="G146">
        <f t="shared" si="23"/>
        <v>-1.9862499997543637E-2</v>
      </c>
      <c r="K146">
        <f t="shared" si="25"/>
        <v>-1.9862499997543637E-2</v>
      </c>
      <c r="O146">
        <f t="shared" ca="1" si="24"/>
        <v>-3.9419999754925494E-2</v>
      </c>
      <c r="P146" s="45">
        <f t="shared" si="16"/>
        <v>-4.6199412277672852E-2</v>
      </c>
      <c r="Q146" s="46">
        <f t="shared" si="17"/>
        <v>38948.987699999998</v>
      </c>
      <c r="R146" s="47">
        <f t="shared" si="18"/>
        <v>6.9363294845122111E-4</v>
      </c>
    </row>
    <row r="147" spans="1:18" x14ac:dyDescent="0.2">
      <c r="A147" s="4" t="s">
        <v>35</v>
      </c>
      <c r="B147" s="11" t="s">
        <v>30</v>
      </c>
      <c r="C147" s="12">
        <v>53972.347600000001</v>
      </c>
      <c r="D147" s="12">
        <v>5.0000000000000001E-4</v>
      </c>
      <c r="E147" s="9">
        <f t="shared" si="21"/>
        <v>31276.912844348943</v>
      </c>
      <c r="F147">
        <f t="shared" si="22"/>
        <v>31277</v>
      </c>
      <c r="G147">
        <f t="shared" si="23"/>
        <v>-4.4814999993832316E-2</v>
      </c>
      <c r="K147">
        <f t="shared" si="25"/>
        <v>-4.4814999993832316E-2</v>
      </c>
      <c r="O147">
        <f t="shared" ca="1" si="24"/>
        <v>-3.9493783880967276E-2</v>
      </c>
      <c r="P147" s="45">
        <f t="shared" si="16"/>
        <v>-4.6249249910175899E-2</v>
      </c>
      <c r="Q147" s="46">
        <f t="shared" si="17"/>
        <v>38953.847600000001</v>
      </c>
      <c r="R147" s="47">
        <f t="shared" si="18"/>
        <v>2.0570728225315746E-6</v>
      </c>
    </row>
    <row r="148" spans="1:18" x14ac:dyDescent="0.2">
      <c r="A148" s="4" t="s">
        <v>35</v>
      </c>
      <c r="B148" s="11" t="s">
        <v>30</v>
      </c>
      <c r="C148" s="12">
        <v>53975.432399999998</v>
      </c>
      <c r="D148" s="12">
        <v>2.0000000000000001E-4</v>
      </c>
      <c r="E148" s="9">
        <f t="shared" si="21"/>
        <v>31282.912124777566</v>
      </c>
      <c r="F148">
        <f t="shared" si="22"/>
        <v>31283</v>
      </c>
      <c r="G148">
        <f t="shared" si="23"/>
        <v>-4.5185000002675224E-2</v>
      </c>
      <c r="K148">
        <f t="shared" si="25"/>
        <v>-4.5185000002675224E-2</v>
      </c>
      <c r="O148">
        <f t="shared" ca="1" si="24"/>
        <v>-3.9540384381625243E-2</v>
      </c>
      <c r="P148" s="45">
        <f t="shared" si="16"/>
        <v>-4.628073805013791E-2</v>
      </c>
      <c r="Q148" s="46">
        <f t="shared" si="17"/>
        <v>38956.932399999998</v>
      </c>
      <c r="R148" s="47">
        <f t="shared" si="18"/>
        <v>1.2006418686573383E-6</v>
      </c>
    </row>
    <row r="149" spans="1:18" x14ac:dyDescent="0.2">
      <c r="A149" s="4" t="s">
        <v>35</v>
      </c>
      <c r="B149" s="11" t="s">
        <v>30</v>
      </c>
      <c r="C149" s="12">
        <v>53991.363599999997</v>
      </c>
      <c r="D149" s="12">
        <v>2.0000000000000001E-4</v>
      </c>
      <c r="E149" s="9">
        <f t="shared" ref="E149:E179" si="26">+(C149-C$7)/C$8</f>
        <v>31313.894923132277</v>
      </c>
      <c r="F149">
        <f t="shared" ref="F149:F179" si="27">ROUND(2*E149,0)/2</f>
        <v>31314</v>
      </c>
      <c r="G149">
        <f t="shared" ref="G149:G179" si="28">+C149-(C$7+F149*C$8)</f>
        <v>-5.4029999999329448E-2</v>
      </c>
      <c r="K149">
        <f t="shared" si="25"/>
        <v>-5.4029999999329448E-2</v>
      </c>
      <c r="O149">
        <f t="shared" ca="1" si="24"/>
        <v>-3.9781153635024769E-2</v>
      </c>
      <c r="P149" s="45">
        <f t="shared" si="16"/>
        <v>-4.6443571572607145E-2</v>
      </c>
      <c r="Q149" s="46">
        <f t="shared" si="17"/>
        <v>38972.863599999997</v>
      </c>
      <c r="R149" s="47">
        <f t="shared" si="18"/>
        <v>5.7553896273780233E-5</v>
      </c>
    </row>
    <row r="150" spans="1:18" x14ac:dyDescent="0.2">
      <c r="A150" s="4" t="s">
        <v>35</v>
      </c>
      <c r="B150" s="11" t="s">
        <v>30</v>
      </c>
      <c r="C150" s="12">
        <v>53992.406600000002</v>
      </c>
      <c r="D150" s="12">
        <v>1E-4</v>
      </c>
      <c r="E150" s="9">
        <f t="shared" si="26"/>
        <v>31315.923336477415</v>
      </c>
      <c r="F150">
        <f t="shared" si="27"/>
        <v>31316</v>
      </c>
      <c r="G150">
        <f t="shared" si="28"/>
        <v>-3.9419999993697274E-2</v>
      </c>
      <c r="K150">
        <f t="shared" si="25"/>
        <v>-3.9419999993697274E-2</v>
      </c>
      <c r="O150">
        <f t="shared" ca="1" si="24"/>
        <v>-3.9796687135244091E-2</v>
      </c>
      <c r="P150" s="45">
        <f t="shared" ref="P150:P179" si="29">+D$11+D$12*F150+D$13*F150^2</f>
        <v>-4.6454085293111624E-2</v>
      </c>
      <c r="Q150" s="46">
        <f t="shared" ref="Q150:Q179" si="30">+C150-15018.5</f>
        <v>38973.906600000002</v>
      </c>
      <c r="R150" s="47">
        <f t="shared" ref="R150:R179" si="31">+(P150-G150)^2</f>
        <v>4.9478355999437065E-5</v>
      </c>
    </row>
    <row r="151" spans="1:18" x14ac:dyDescent="0.2">
      <c r="A151" s="4" t="s">
        <v>35</v>
      </c>
      <c r="B151" s="11" t="s">
        <v>30</v>
      </c>
      <c r="C151" s="12">
        <v>53993.4375</v>
      </c>
      <c r="D151" s="12">
        <v>1E-4</v>
      </c>
      <c r="E151" s="9">
        <f t="shared" si="26"/>
        <v>31317.928217893997</v>
      </c>
      <c r="F151">
        <f t="shared" si="27"/>
        <v>31318</v>
      </c>
      <c r="G151">
        <f t="shared" si="28"/>
        <v>-3.6909999995259568E-2</v>
      </c>
      <c r="K151">
        <f t="shared" si="25"/>
        <v>-3.6909999995259568E-2</v>
      </c>
      <c r="O151">
        <f t="shared" ca="1" si="24"/>
        <v>-3.9812220635463413E-2</v>
      </c>
      <c r="P151" s="45">
        <f t="shared" si="29"/>
        <v>-4.6464600023550434E-2</v>
      </c>
      <c r="Q151" s="46">
        <f t="shared" si="30"/>
        <v>38974.9375</v>
      </c>
      <c r="R151" s="47">
        <f t="shared" si="31"/>
        <v>9.1290381700615819E-5</v>
      </c>
    </row>
    <row r="152" spans="1:18" x14ac:dyDescent="0.2">
      <c r="A152" s="4" t="s">
        <v>35</v>
      </c>
      <c r="B152" s="11" t="s">
        <v>30</v>
      </c>
      <c r="C152" s="12">
        <v>53993.4427</v>
      </c>
      <c r="D152" s="12">
        <v>5.9999999999999995E-4</v>
      </c>
      <c r="E152" s="9">
        <f t="shared" si="26"/>
        <v>31317.938330788907</v>
      </c>
      <c r="F152">
        <f t="shared" si="27"/>
        <v>31318</v>
      </c>
      <c r="G152">
        <f t="shared" si="28"/>
        <v>-3.170999999565538E-2</v>
      </c>
      <c r="K152">
        <f t="shared" si="25"/>
        <v>-3.170999999565538E-2</v>
      </c>
      <c r="O152">
        <f t="shared" ca="1" si="24"/>
        <v>-3.9812220635463413E-2</v>
      </c>
      <c r="P152" s="45">
        <f t="shared" si="29"/>
        <v>-4.6464600023550434E-2</v>
      </c>
      <c r="Q152" s="46">
        <f t="shared" si="30"/>
        <v>38974.9427</v>
      </c>
      <c r="R152" s="47">
        <f t="shared" si="31"/>
        <v>2.1769822198316072E-4</v>
      </c>
    </row>
    <row r="153" spans="1:18" x14ac:dyDescent="0.2">
      <c r="A153" s="4" t="s">
        <v>35</v>
      </c>
      <c r="B153" s="11" t="s">
        <v>34</v>
      </c>
      <c r="C153" s="12">
        <v>53999.331899999997</v>
      </c>
      <c r="D153" s="12">
        <v>2.9999999999999997E-4</v>
      </c>
      <c r="E153" s="9">
        <f t="shared" si="26"/>
        <v>31329.391573235836</v>
      </c>
      <c r="F153">
        <f t="shared" si="27"/>
        <v>31329.5</v>
      </c>
      <c r="G153">
        <f t="shared" si="28"/>
        <v>-5.5752499996742699E-2</v>
      </c>
      <c r="K153">
        <f t="shared" si="25"/>
        <v>-5.5752499996742699E-2</v>
      </c>
      <c r="O153">
        <f t="shared" ca="1" si="24"/>
        <v>-3.9901538261724517E-2</v>
      </c>
      <c r="P153" s="45">
        <f t="shared" si="29"/>
        <v>-4.6525079322611324E-2</v>
      </c>
      <c r="Q153" s="46">
        <f t="shared" si="30"/>
        <v>38980.831899999997</v>
      </c>
      <c r="R153" s="47">
        <f t="shared" si="31"/>
        <v>8.514529229738714E-5</v>
      </c>
    </row>
    <row r="154" spans="1:18" x14ac:dyDescent="0.2">
      <c r="A154" s="4" t="s">
        <v>35</v>
      </c>
      <c r="B154" s="11" t="s">
        <v>34</v>
      </c>
      <c r="C154" s="12">
        <v>54000.393199999999</v>
      </c>
      <c r="D154" s="12">
        <v>2.9999999999999997E-4</v>
      </c>
      <c r="E154" s="9">
        <f t="shared" si="26"/>
        <v>31331.455576191915</v>
      </c>
      <c r="F154">
        <f t="shared" si="27"/>
        <v>31331.5</v>
      </c>
      <c r="G154">
        <f t="shared" si="28"/>
        <v>-2.2842500002298038E-2</v>
      </c>
      <c r="K154">
        <f t="shared" si="25"/>
        <v>-2.2842500002298038E-2</v>
      </c>
      <c r="O154">
        <f t="shared" ref="O154:O179" ca="1" si="32">+C$11+C$12*$F154</f>
        <v>-3.991707176194384E-2</v>
      </c>
      <c r="P154" s="45">
        <f t="shared" si="29"/>
        <v>-4.6535600870106733E-2</v>
      </c>
      <c r="Q154" s="46">
        <f t="shared" si="30"/>
        <v>38981.893199999999</v>
      </c>
      <c r="R154" s="47">
        <f t="shared" si="31"/>
        <v>5.6136302873215711E-4</v>
      </c>
    </row>
    <row r="155" spans="1:18" x14ac:dyDescent="0.2">
      <c r="A155" s="4" t="s">
        <v>35</v>
      </c>
      <c r="B155" s="11" t="s">
        <v>30</v>
      </c>
      <c r="C155" s="12">
        <v>54007.310700000002</v>
      </c>
      <c r="D155" s="12">
        <v>1E-4</v>
      </c>
      <c r="E155" s="9">
        <f t="shared" si="26"/>
        <v>31344.908643607978</v>
      </c>
      <c r="F155">
        <f t="shared" si="27"/>
        <v>31345</v>
      </c>
      <c r="G155">
        <f t="shared" si="28"/>
        <v>-4.6974999997473788E-2</v>
      </c>
      <c r="K155">
        <f t="shared" ref="K155:K170" si="33">+G155</f>
        <v>-4.6974999997473788E-2</v>
      </c>
      <c r="O155">
        <f t="shared" ca="1" si="32"/>
        <v>-4.0021922888424294E-2</v>
      </c>
      <c r="P155" s="45">
        <f t="shared" si="29"/>
        <v>-4.6606647731795195E-2</v>
      </c>
      <c r="Q155" s="46">
        <f t="shared" si="30"/>
        <v>38988.810700000002</v>
      </c>
      <c r="R155" s="47">
        <f t="shared" si="31"/>
        <v>1.3568339163055245E-7</v>
      </c>
    </row>
    <row r="156" spans="1:18" x14ac:dyDescent="0.2">
      <c r="A156" s="4" t="s">
        <v>35</v>
      </c>
      <c r="B156" s="11" t="s">
        <v>34</v>
      </c>
      <c r="C156" s="12">
        <v>54018.371299999999</v>
      </c>
      <c r="D156" s="12">
        <v>5.0000000000000001E-4</v>
      </c>
      <c r="E156" s="9">
        <f t="shared" si="26"/>
        <v>31366.419160046291</v>
      </c>
      <c r="F156">
        <f t="shared" si="27"/>
        <v>31366.5</v>
      </c>
      <c r="G156">
        <f t="shared" si="28"/>
        <v>-4.1567499996745028E-2</v>
      </c>
      <c r="K156">
        <f t="shared" si="33"/>
        <v>-4.1567499996745028E-2</v>
      </c>
      <c r="O156">
        <f t="shared" ca="1" si="32"/>
        <v>-4.018890801578201E-2</v>
      </c>
      <c r="P156" s="45">
        <f t="shared" si="29"/>
        <v>-4.6719891434393548E-2</v>
      </c>
      <c r="Q156" s="46">
        <f t="shared" si="30"/>
        <v>38999.871299999999</v>
      </c>
      <c r="R156" s="47">
        <f t="shared" si="31"/>
        <v>2.6547137526753791E-5</v>
      </c>
    </row>
    <row r="157" spans="1:18" x14ac:dyDescent="0.2">
      <c r="A157" s="4" t="s">
        <v>35</v>
      </c>
      <c r="B157" s="11" t="s">
        <v>30</v>
      </c>
      <c r="C157" s="12">
        <v>54023.256099999999</v>
      </c>
      <c r="D157" s="12">
        <v>1E-4</v>
      </c>
      <c r="E157" s="9">
        <f t="shared" si="26"/>
        <v>31375.919057944946</v>
      </c>
      <c r="F157">
        <f t="shared" si="27"/>
        <v>31376</v>
      </c>
      <c r="G157">
        <f t="shared" si="28"/>
        <v>-4.1619999996328261E-2</v>
      </c>
      <c r="K157">
        <f t="shared" si="33"/>
        <v>-4.1619999996328261E-2</v>
      </c>
      <c r="O157">
        <f t="shared" ca="1" si="32"/>
        <v>-4.0262692141823792E-2</v>
      </c>
      <c r="P157" s="45">
        <f t="shared" si="29"/>
        <v>-4.6769966527702087E-2</v>
      </c>
      <c r="Q157" s="46">
        <f t="shared" si="30"/>
        <v>39004.756099999999</v>
      </c>
      <c r="R157" s="47">
        <f t="shared" si="31"/>
        <v>2.6522155274270554E-5</v>
      </c>
    </row>
    <row r="158" spans="1:18" x14ac:dyDescent="0.2">
      <c r="A158" s="4" t="s">
        <v>35</v>
      </c>
      <c r="B158" s="11" t="s">
        <v>30</v>
      </c>
      <c r="C158" s="12">
        <v>54024.277900000001</v>
      </c>
      <c r="D158" s="12">
        <v>1E-4</v>
      </c>
      <c r="E158" s="9">
        <f t="shared" si="26"/>
        <v>31377.906241795437</v>
      </c>
      <c r="F158">
        <f t="shared" si="27"/>
        <v>31378</v>
      </c>
      <c r="G158">
        <f t="shared" si="28"/>
        <v>-4.8209999993559904E-2</v>
      </c>
      <c r="K158">
        <f t="shared" si="33"/>
        <v>-4.8209999993559904E-2</v>
      </c>
      <c r="O158">
        <f t="shared" ca="1" si="32"/>
        <v>-4.0278225642043114E-2</v>
      </c>
      <c r="P158" s="45">
        <f t="shared" si="29"/>
        <v>-4.6780511556170287E-2</v>
      </c>
      <c r="Q158" s="46">
        <f t="shared" si="30"/>
        <v>39005.777900000001</v>
      </c>
      <c r="R158" s="47">
        <f t="shared" si="31"/>
        <v>2.0434371926306093E-6</v>
      </c>
    </row>
    <row r="159" spans="1:18" x14ac:dyDescent="0.2">
      <c r="A159" s="4" t="s">
        <v>35</v>
      </c>
      <c r="B159" s="11" t="s">
        <v>30</v>
      </c>
      <c r="C159" s="12">
        <v>54026.340700000001</v>
      </c>
      <c r="D159" s="12">
        <v>2.9999999999999997E-4</v>
      </c>
      <c r="E159" s="9">
        <f t="shared" si="26"/>
        <v>31381.917949416085</v>
      </c>
      <c r="F159">
        <f t="shared" si="27"/>
        <v>31382</v>
      </c>
      <c r="G159">
        <f t="shared" si="28"/>
        <v>-4.2189999992842786E-2</v>
      </c>
      <c r="K159">
        <f t="shared" si="33"/>
        <v>-4.2189999992842786E-2</v>
      </c>
      <c r="O159">
        <f t="shared" ca="1" si="32"/>
        <v>-4.0309292642481759E-2</v>
      </c>
      <c r="P159" s="45">
        <f t="shared" si="29"/>
        <v>-4.6801604642909653E-2</v>
      </c>
      <c r="Q159" s="46">
        <f t="shared" si="30"/>
        <v>39007.840700000001</v>
      </c>
      <c r="R159" s="47">
        <f t="shared" si="31"/>
        <v>2.1266897448518348E-5</v>
      </c>
    </row>
    <row r="160" spans="1:18" x14ac:dyDescent="0.2">
      <c r="A160" s="42" t="s">
        <v>557</v>
      </c>
      <c r="B160" s="44" t="s">
        <v>30</v>
      </c>
      <c r="C160" s="42">
        <v>54388.330600000001</v>
      </c>
      <c r="D160" s="9"/>
      <c r="E160" s="9">
        <f t="shared" si="26"/>
        <v>32085.911376034393</v>
      </c>
      <c r="F160">
        <f t="shared" si="27"/>
        <v>32086</v>
      </c>
      <c r="G160">
        <f t="shared" si="28"/>
        <v>-4.5569999994768295E-2</v>
      </c>
      <c r="K160">
        <f t="shared" si="33"/>
        <v>-4.5569999994768295E-2</v>
      </c>
      <c r="O160">
        <f t="shared" ca="1" si="32"/>
        <v>-4.5777084719683725E-2</v>
      </c>
      <c r="P160" s="45">
        <f t="shared" si="29"/>
        <v>-5.0576910856505897E-2</v>
      </c>
      <c r="Q160" s="46">
        <f t="shared" si="30"/>
        <v>39369.830600000001</v>
      </c>
      <c r="R160" s="47">
        <f t="shared" si="31"/>
        <v>2.5069156377385968E-5</v>
      </c>
    </row>
    <row r="161" spans="1:18" x14ac:dyDescent="0.2">
      <c r="A161" s="42" t="s">
        <v>562</v>
      </c>
      <c r="B161" s="44" t="s">
        <v>34</v>
      </c>
      <c r="C161" s="42">
        <v>54658.5291</v>
      </c>
      <c r="D161" s="9"/>
      <c r="E161" s="9">
        <f t="shared" si="26"/>
        <v>32611.390036853729</v>
      </c>
      <c r="F161">
        <f t="shared" si="27"/>
        <v>32611.5</v>
      </c>
      <c r="G161">
        <f t="shared" si="28"/>
        <v>-5.6542499994975515E-2</v>
      </c>
      <c r="K161">
        <f t="shared" si="33"/>
        <v>-5.6542499994975515E-2</v>
      </c>
      <c r="O161">
        <f t="shared" ca="1" si="32"/>
        <v>-4.9858511902311053E-2</v>
      </c>
      <c r="P161" s="45">
        <f t="shared" si="29"/>
        <v>-5.3476548993563841E-2</v>
      </c>
      <c r="Q161" s="46">
        <f t="shared" si="30"/>
        <v>39640.0291</v>
      </c>
      <c r="R161" s="47">
        <f t="shared" si="31"/>
        <v>9.4000555430572444E-6</v>
      </c>
    </row>
    <row r="162" spans="1:18" x14ac:dyDescent="0.2">
      <c r="A162" s="42" t="s">
        <v>566</v>
      </c>
      <c r="B162" s="44" t="s">
        <v>30</v>
      </c>
      <c r="C162" s="42">
        <v>55028.489300000001</v>
      </c>
      <c r="D162" s="9"/>
      <c r="E162" s="9">
        <f t="shared" si="26"/>
        <v>33330.884003150568</v>
      </c>
      <c r="F162">
        <f t="shared" si="27"/>
        <v>33331</v>
      </c>
      <c r="G162">
        <f t="shared" si="28"/>
        <v>-5.9644999993906822E-2</v>
      </c>
      <c r="K162">
        <f t="shared" si="33"/>
        <v>-5.9644999993906822E-2</v>
      </c>
      <c r="O162">
        <f t="shared" ca="1" si="32"/>
        <v>-5.5446688606212768E-2</v>
      </c>
      <c r="P162" s="45">
        <f t="shared" si="29"/>
        <v>-5.7559737524308485E-2</v>
      </c>
      <c r="Q162" s="46">
        <f t="shared" si="30"/>
        <v>40009.989300000001</v>
      </c>
      <c r="R162" s="47">
        <f t="shared" si="31"/>
        <v>4.3483195671153548E-6</v>
      </c>
    </row>
    <row r="163" spans="1:18" x14ac:dyDescent="0.2">
      <c r="A163" s="42" t="s">
        <v>566</v>
      </c>
      <c r="B163" s="44" t="s">
        <v>30</v>
      </c>
      <c r="C163" s="42">
        <v>55097.396500000003</v>
      </c>
      <c r="D163" s="9"/>
      <c r="E163" s="9">
        <f t="shared" si="26"/>
        <v>33464.893863223107</v>
      </c>
      <c r="F163">
        <f t="shared" si="27"/>
        <v>33465</v>
      </c>
      <c r="G163">
        <f t="shared" si="28"/>
        <v>-5.4574999994656537E-2</v>
      </c>
      <c r="K163">
        <f t="shared" si="33"/>
        <v>-5.4574999994656537E-2</v>
      </c>
      <c r="O163">
        <f t="shared" ca="1" si="32"/>
        <v>-5.6487433120907427E-2</v>
      </c>
      <c r="P163" s="45">
        <f t="shared" si="29"/>
        <v>-5.8334630519473823E-2</v>
      </c>
      <c r="Q163" s="46">
        <f t="shared" si="30"/>
        <v>40078.896500000003</v>
      </c>
      <c r="R163" s="47">
        <f t="shared" si="31"/>
        <v>1.4134821683137908E-5</v>
      </c>
    </row>
    <row r="164" spans="1:18" x14ac:dyDescent="0.2">
      <c r="A164" s="42" t="s">
        <v>573</v>
      </c>
      <c r="B164" s="44" t="s">
        <v>30</v>
      </c>
      <c r="C164" s="42">
        <v>55805.440000000002</v>
      </c>
      <c r="D164" s="9"/>
      <c r="E164" s="9">
        <f t="shared" si="26"/>
        <v>34841.887999688843</v>
      </c>
      <c r="F164">
        <f t="shared" si="27"/>
        <v>34842</v>
      </c>
      <c r="G164">
        <f t="shared" si="28"/>
        <v>-5.7589999996707775E-2</v>
      </c>
      <c r="K164">
        <f t="shared" si="33"/>
        <v>-5.7589999996707775E-2</v>
      </c>
      <c r="O164">
        <f t="shared" ca="1" si="32"/>
        <v>-6.7182248021911806E-2</v>
      </c>
      <c r="P164" s="45">
        <f t="shared" si="29"/>
        <v>-6.6560188062282338E-2</v>
      </c>
      <c r="Q164" s="46">
        <f t="shared" si="30"/>
        <v>40786.94</v>
      </c>
      <c r="R164" s="47">
        <f t="shared" si="31"/>
        <v>8.0464273931776331E-5</v>
      </c>
    </row>
    <row r="165" spans="1:18" x14ac:dyDescent="0.2">
      <c r="A165" s="42" t="s">
        <v>573</v>
      </c>
      <c r="B165" s="44" t="s">
        <v>34</v>
      </c>
      <c r="C165" s="42">
        <v>55831.398500000003</v>
      </c>
      <c r="D165" s="9"/>
      <c r="E165" s="9">
        <f t="shared" si="26"/>
        <v>34892.371765575328</v>
      </c>
      <c r="F165">
        <f t="shared" si="27"/>
        <v>34892.5</v>
      </c>
      <c r="G165">
        <f t="shared" si="28"/>
        <v>-6.5937499988649506E-2</v>
      </c>
      <c r="K165">
        <f t="shared" si="33"/>
        <v>-6.5937499988649506E-2</v>
      </c>
      <c r="O165">
        <f t="shared" ca="1" si="32"/>
        <v>-6.7574468902449725E-2</v>
      </c>
      <c r="P165" s="45">
        <f t="shared" si="29"/>
        <v>-6.6870952186981358E-2</v>
      </c>
      <c r="Q165" s="46">
        <f t="shared" si="30"/>
        <v>40812.898500000003</v>
      </c>
      <c r="R165" s="47">
        <f t="shared" si="31"/>
        <v>8.7133300657056754E-7</v>
      </c>
    </row>
    <row r="166" spans="1:18" x14ac:dyDescent="0.2">
      <c r="A166" s="42" t="s">
        <v>573</v>
      </c>
      <c r="B166" s="44" t="s">
        <v>30</v>
      </c>
      <c r="C166" s="42">
        <v>55837.309600000001</v>
      </c>
      <c r="D166" s="9"/>
      <c r="E166" s="9">
        <f t="shared" si="26"/>
        <v>34903.867598868143</v>
      </c>
      <c r="F166">
        <f t="shared" si="27"/>
        <v>34904</v>
      </c>
      <c r="G166">
        <f t="shared" si="28"/>
        <v>-6.8079999997280538E-2</v>
      </c>
      <c r="K166">
        <f t="shared" si="33"/>
        <v>-6.8079999997280538E-2</v>
      </c>
      <c r="O166">
        <f t="shared" ca="1" si="32"/>
        <v>-6.7663786528710856E-2</v>
      </c>
      <c r="P166" s="45">
        <f t="shared" si="29"/>
        <v>-6.6941810265377807E-2</v>
      </c>
      <c r="Q166" s="46">
        <f t="shared" si="30"/>
        <v>40818.809600000001</v>
      </c>
      <c r="R166" s="47">
        <f t="shared" si="31"/>
        <v>1.2954758658088099E-6</v>
      </c>
    </row>
    <row r="167" spans="1:18" x14ac:dyDescent="0.2">
      <c r="A167" s="42" t="s">
        <v>573</v>
      </c>
      <c r="B167" s="44" t="s">
        <v>30</v>
      </c>
      <c r="C167" s="42">
        <v>55838.352500000001</v>
      </c>
      <c r="D167" s="9"/>
      <c r="E167" s="9">
        <f t="shared" si="26"/>
        <v>34905.895817734527</v>
      </c>
      <c r="F167">
        <f t="shared" si="27"/>
        <v>34906</v>
      </c>
      <c r="G167">
        <f t="shared" si="28"/>
        <v>-5.356999999639811E-2</v>
      </c>
      <c r="K167">
        <f t="shared" si="33"/>
        <v>-5.356999999639811E-2</v>
      </c>
      <c r="O167">
        <f t="shared" ca="1" si="32"/>
        <v>-6.7679320028930179E-2</v>
      </c>
      <c r="P167" s="45">
        <f t="shared" si="29"/>
        <v>-6.6954136817975074E-2</v>
      </c>
      <c r="Q167" s="46">
        <f t="shared" si="30"/>
        <v>40819.852500000001</v>
      </c>
      <c r="R167" s="47">
        <f t="shared" si="31"/>
        <v>1.7913511845869232E-4</v>
      </c>
    </row>
    <row r="168" spans="1:18" x14ac:dyDescent="0.2">
      <c r="A168" s="20" t="s">
        <v>55</v>
      </c>
      <c r="B168" s="21" t="s">
        <v>30</v>
      </c>
      <c r="C168" s="22">
        <v>56494.442790000001</v>
      </c>
      <c r="D168" s="22">
        <v>1E-3</v>
      </c>
      <c r="E168" s="9">
        <f t="shared" si="26"/>
        <v>36181.852001672523</v>
      </c>
      <c r="F168">
        <f t="shared" si="27"/>
        <v>36182</v>
      </c>
      <c r="G168">
        <f t="shared" si="28"/>
        <v>-7.6099999991129152E-2</v>
      </c>
      <c r="K168">
        <f t="shared" si="33"/>
        <v>-7.6099999991129152E-2</v>
      </c>
      <c r="O168">
        <f t="shared" ca="1" si="32"/>
        <v>-7.758969316885872E-2</v>
      </c>
      <c r="P168" s="45">
        <f t="shared" si="29"/>
        <v>-7.5024343395427462E-2</v>
      </c>
      <c r="Q168" s="46">
        <f t="shared" si="30"/>
        <v>41475.942790000001</v>
      </c>
      <c r="R168" s="47">
        <f t="shared" si="31"/>
        <v>1.1570371118765503E-6</v>
      </c>
    </row>
    <row r="169" spans="1:18" x14ac:dyDescent="0.2">
      <c r="A169" s="20" t="s">
        <v>55</v>
      </c>
      <c r="B169" s="21" t="s">
        <v>30</v>
      </c>
      <c r="C169" s="22">
        <v>56528.371059999998</v>
      </c>
      <c r="D169" s="22">
        <v>5.0000000000000001E-4</v>
      </c>
      <c r="E169" s="9">
        <f t="shared" si="26"/>
        <v>36247.835276500162</v>
      </c>
      <c r="F169">
        <f t="shared" si="27"/>
        <v>36248</v>
      </c>
      <c r="G169">
        <f t="shared" si="28"/>
        <v>-8.4699999999429565E-2</v>
      </c>
      <c r="K169">
        <f t="shared" si="33"/>
        <v>-8.4699999999429565E-2</v>
      </c>
      <c r="O169">
        <f t="shared" ca="1" si="32"/>
        <v>-7.8102298676096416E-2</v>
      </c>
      <c r="P169" s="45">
        <f t="shared" si="29"/>
        <v>-7.5452949361323685E-2</v>
      </c>
      <c r="Q169" s="46">
        <f t="shared" si="30"/>
        <v>41509.871059999998</v>
      </c>
      <c r="R169" s="47">
        <f t="shared" si="31"/>
        <v>8.5507945503694374E-5</v>
      </c>
    </row>
    <row r="170" spans="1:18" x14ac:dyDescent="0.2">
      <c r="A170" s="25" t="s">
        <v>58</v>
      </c>
      <c r="B170" s="48"/>
      <c r="C170" s="25">
        <v>56528.376129999997</v>
      </c>
      <c r="D170" s="25">
        <v>4.8000000000000001E-4</v>
      </c>
      <c r="E170" s="9">
        <f t="shared" si="26"/>
        <v>36247.845136572701</v>
      </c>
      <c r="F170">
        <f t="shared" si="27"/>
        <v>36248</v>
      </c>
      <c r="G170">
        <f t="shared" si="28"/>
        <v>-7.963000000017928E-2</v>
      </c>
      <c r="K170">
        <f t="shared" si="33"/>
        <v>-7.963000000017928E-2</v>
      </c>
      <c r="O170">
        <f t="shared" ca="1" si="32"/>
        <v>-7.8102298676096416E-2</v>
      </c>
      <c r="P170" s="45">
        <f t="shared" si="29"/>
        <v>-7.5452949361323685E-2</v>
      </c>
      <c r="Q170" s="46">
        <f t="shared" si="30"/>
        <v>41509.876129999997</v>
      </c>
      <c r="R170" s="47">
        <f t="shared" si="31"/>
        <v>1.7447752039563934E-5</v>
      </c>
    </row>
    <row r="171" spans="1:18" x14ac:dyDescent="0.2">
      <c r="A171" s="23" t="s">
        <v>56</v>
      </c>
      <c r="B171" s="24" t="s">
        <v>30</v>
      </c>
      <c r="C171" s="25">
        <v>56534.5458</v>
      </c>
      <c r="D171" s="26">
        <v>4.7999999999999996E-3</v>
      </c>
      <c r="E171" s="9">
        <f t="shared" si="26"/>
        <v>36259.843833565094</v>
      </c>
      <c r="F171">
        <f t="shared" si="27"/>
        <v>36260</v>
      </c>
      <c r="G171">
        <f t="shared" si="28"/>
        <v>-8.0299999994167592E-2</v>
      </c>
      <c r="J171">
        <f>+G171</f>
        <v>-8.0299999994167592E-2</v>
      </c>
      <c r="O171">
        <f t="shared" ca="1" si="32"/>
        <v>-7.819549967741235E-2</v>
      </c>
      <c r="P171" s="45">
        <f t="shared" si="29"/>
        <v>-7.5530995881074037E-2</v>
      </c>
      <c r="Q171" s="46">
        <f t="shared" si="30"/>
        <v>41516.0458</v>
      </c>
      <c r="R171" s="47">
        <f t="shared" si="31"/>
        <v>2.274340023070325E-5</v>
      </c>
    </row>
    <row r="172" spans="1:18" x14ac:dyDescent="0.2">
      <c r="A172" s="23" t="s">
        <v>56</v>
      </c>
      <c r="B172" s="24" t="s">
        <v>30</v>
      </c>
      <c r="C172" s="25">
        <v>56542.512999999999</v>
      </c>
      <c r="D172" s="26">
        <v>4.5999999999999999E-3</v>
      </c>
      <c r="E172" s="9">
        <f t="shared" si="26"/>
        <v>36275.338344402422</v>
      </c>
      <c r="F172">
        <f t="shared" si="27"/>
        <v>36275.5</v>
      </c>
      <c r="G172">
        <f t="shared" si="28"/>
        <v>-8.3122499992896337E-2</v>
      </c>
      <c r="J172">
        <f>+G172</f>
        <v>-8.3122499992896337E-2</v>
      </c>
      <c r="O172">
        <f t="shared" ca="1" si="32"/>
        <v>-7.8315884304112127E-2</v>
      </c>
      <c r="P172" s="45">
        <f t="shared" si="29"/>
        <v>-7.5631859779647564E-2</v>
      </c>
      <c r="Q172" s="46">
        <f t="shared" si="30"/>
        <v>41524.012999999999</v>
      </c>
      <c r="R172" s="47">
        <f t="shared" si="31"/>
        <v>5.6109690804339615E-5</v>
      </c>
    </row>
    <row r="173" spans="1:18" x14ac:dyDescent="0.2">
      <c r="A173" s="26" t="s">
        <v>57</v>
      </c>
      <c r="B173" s="24" t="s">
        <v>30</v>
      </c>
      <c r="C173" s="26">
        <v>56891.399400000002</v>
      </c>
      <c r="D173" s="26">
        <v>2.5999999999999999E-3</v>
      </c>
      <c r="E173" s="9">
        <f t="shared" si="26"/>
        <v>36953.848248232687</v>
      </c>
      <c r="F173">
        <f t="shared" si="27"/>
        <v>36954</v>
      </c>
      <c r="G173">
        <f t="shared" si="28"/>
        <v>-7.8029999996942934E-2</v>
      </c>
      <c r="J173">
        <f>+G173</f>
        <v>-7.8029999996942934E-2</v>
      </c>
      <c r="O173">
        <f t="shared" ca="1" si="32"/>
        <v>-8.3585624253517676E-2</v>
      </c>
      <c r="P173" s="45">
        <f t="shared" si="29"/>
        <v>-8.0106540205301863E-2</v>
      </c>
      <c r="Q173" s="46">
        <f t="shared" si="30"/>
        <v>41872.899400000002</v>
      </c>
      <c r="R173" s="47">
        <f t="shared" si="31"/>
        <v>4.3120192369313444E-6</v>
      </c>
    </row>
    <row r="174" spans="1:18" x14ac:dyDescent="0.2">
      <c r="A174" s="25" t="s">
        <v>610</v>
      </c>
      <c r="B174" s="48"/>
      <c r="C174" s="25">
        <v>57219.438199999997</v>
      </c>
      <c r="D174" s="25">
        <v>3.3E-3</v>
      </c>
      <c r="E174" s="9">
        <f t="shared" si="26"/>
        <v>37591.81400052509</v>
      </c>
      <c r="F174">
        <f t="shared" si="27"/>
        <v>37592</v>
      </c>
      <c r="G174">
        <f t="shared" si="28"/>
        <v>-9.5639999999548309E-2</v>
      </c>
      <c r="J174">
        <f>+G174</f>
        <v>-9.5639999999548309E-2</v>
      </c>
      <c r="O174">
        <f t="shared" ca="1" si="32"/>
        <v>-8.8540810823481975E-2</v>
      </c>
      <c r="P174" s="45">
        <f t="shared" si="29"/>
        <v>-8.44201586343062E-2</v>
      </c>
      <c r="Q174" s="46">
        <f t="shared" si="30"/>
        <v>42200.938199999997</v>
      </c>
      <c r="R174" s="47">
        <f t="shared" si="31"/>
        <v>1.258848402611979E-4</v>
      </c>
    </row>
    <row r="175" spans="1:18" x14ac:dyDescent="0.2">
      <c r="A175" s="25" t="s">
        <v>610</v>
      </c>
      <c r="B175" s="48"/>
      <c r="C175" s="25">
        <v>57220.4758</v>
      </c>
      <c r="D175" s="25">
        <v>7.3000000000000001E-3</v>
      </c>
      <c r="E175" s="9">
        <f t="shared" si="26"/>
        <v>37593.83191201782</v>
      </c>
      <c r="F175">
        <f t="shared" si="27"/>
        <v>37594</v>
      </c>
      <c r="G175">
        <f t="shared" si="28"/>
        <v>-8.6429999995743856E-2</v>
      </c>
      <c r="J175">
        <f>+G175</f>
        <v>-8.6429999995743856E-2</v>
      </c>
      <c r="O175">
        <f t="shared" ca="1" si="32"/>
        <v>-8.8556344323701297E-2</v>
      </c>
      <c r="P175" s="45">
        <f t="shared" si="29"/>
        <v>-8.4433842538620824E-2</v>
      </c>
      <c r="Q175" s="46">
        <f t="shared" si="30"/>
        <v>42201.9758</v>
      </c>
      <c r="R175" s="47">
        <f t="shared" si="31"/>
        <v>3.9846445936278905E-6</v>
      </c>
    </row>
    <row r="176" spans="1:18" x14ac:dyDescent="0.2">
      <c r="A176" s="49" t="s">
        <v>617</v>
      </c>
      <c r="B176" s="50" t="s">
        <v>34</v>
      </c>
      <c r="C176" s="51">
        <v>57243.356769999999</v>
      </c>
      <c r="D176" s="51">
        <v>5.0000000000000001E-4</v>
      </c>
      <c r="E176" s="9">
        <f t="shared" si="26"/>
        <v>37638.330536080677</v>
      </c>
      <c r="F176">
        <f t="shared" si="27"/>
        <v>37638.5</v>
      </c>
      <c r="G176">
        <f t="shared" si="28"/>
        <v>-8.7137499998789281E-2</v>
      </c>
      <c r="K176">
        <f>+G176</f>
        <v>-8.7137499998789281E-2</v>
      </c>
      <c r="O176">
        <f t="shared" ca="1" si="32"/>
        <v>-8.8901964703581249E-2</v>
      </c>
      <c r="P176" s="45">
        <f t="shared" si="29"/>
        <v>-8.4738570635443572E-2</v>
      </c>
      <c r="Q176" s="46">
        <f t="shared" si="30"/>
        <v>42224.856769999999</v>
      </c>
      <c r="R176" s="47">
        <f t="shared" si="31"/>
        <v>5.754862090322247E-6</v>
      </c>
    </row>
    <row r="177" spans="1:18" x14ac:dyDescent="0.2">
      <c r="A177" s="52" t="s">
        <v>616</v>
      </c>
      <c r="B177" s="53" t="s">
        <v>30</v>
      </c>
      <c r="C177" s="54">
        <v>57580.404199999997</v>
      </c>
      <c r="D177" s="54">
        <v>3.3999999999999998E-3</v>
      </c>
      <c r="E177" s="9">
        <f t="shared" si="26"/>
        <v>38293.816159239199</v>
      </c>
      <c r="F177">
        <f t="shared" si="27"/>
        <v>38294</v>
      </c>
      <c r="G177">
        <f t="shared" si="28"/>
        <v>-9.4529999994847458E-2</v>
      </c>
      <c r="K177">
        <f>+G177</f>
        <v>-9.4529999994847458E-2</v>
      </c>
      <c r="O177">
        <f t="shared" ca="1" si="32"/>
        <v>-9.3993069400464591E-2</v>
      </c>
      <c r="P177" s="45">
        <f t="shared" si="29"/>
        <v>-8.9285244263948682E-2</v>
      </c>
      <c r="Q177" s="46">
        <f t="shared" si="30"/>
        <v>42561.904199999997</v>
      </c>
      <c r="R177" s="47">
        <f t="shared" si="31"/>
        <v>2.750746267679555E-5</v>
      </c>
    </row>
    <row r="178" spans="1:18" x14ac:dyDescent="0.2">
      <c r="A178" s="55" t="s">
        <v>0</v>
      </c>
      <c r="B178" s="56" t="s">
        <v>30</v>
      </c>
      <c r="C178" s="57">
        <v>57924.400099999999</v>
      </c>
      <c r="D178" s="57">
        <v>3.5000000000000001E-3</v>
      </c>
      <c r="E178" s="9">
        <f t="shared" si="26"/>
        <v>38962.815079882152</v>
      </c>
      <c r="F178">
        <f t="shared" si="27"/>
        <v>38963</v>
      </c>
      <c r="G178">
        <f t="shared" si="28"/>
        <v>-9.5084999993559904E-2</v>
      </c>
      <c r="K178">
        <f>+G178</f>
        <v>-9.5084999993559904E-2</v>
      </c>
      <c r="O178">
        <f t="shared" ca="1" si="32"/>
        <v>-9.9189025223828386E-2</v>
      </c>
      <c r="P178" s="45">
        <f t="shared" si="29"/>
        <v>-9.4037418129872791E-2</v>
      </c>
      <c r="Q178" s="46">
        <f t="shared" si="30"/>
        <v>42905.900099999999</v>
      </c>
      <c r="R178" s="47">
        <f t="shared" si="31"/>
        <v>1.0974277611261665E-6</v>
      </c>
    </row>
    <row r="179" spans="1:18" x14ac:dyDescent="0.2">
      <c r="A179" s="55" t="s">
        <v>0</v>
      </c>
      <c r="B179" s="56" t="s">
        <v>30</v>
      </c>
      <c r="C179" s="57">
        <v>57964.496500000001</v>
      </c>
      <c r="D179" s="57">
        <v>5.9999999999999995E-4</v>
      </c>
      <c r="E179" s="9">
        <f t="shared" si="26"/>
        <v>39040.794056729457</v>
      </c>
      <c r="F179">
        <f t="shared" si="27"/>
        <v>39041</v>
      </c>
      <c r="G179">
        <f t="shared" si="28"/>
        <v>-0.10589499999332475</v>
      </c>
      <c r="K179">
        <f>+G179</f>
        <v>-0.10589499999332475</v>
      </c>
      <c r="O179">
        <f t="shared" ca="1" si="32"/>
        <v>-9.9794831732382017E-2</v>
      </c>
      <c r="P179" s="45">
        <f t="shared" si="29"/>
        <v>-9.4598838848374417E-2</v>
      </c>
      <c r="Q179" s="46">
        <f t="shared" si="30"/>
        <v>42945.996500000001</v>
      </c>
      <c r="R179" s="47">
        <f t="shared" si="31"/>
        <v>1.2760325661268551E-4</v>
      </c>
    </row>
    <row r="180" spans="1:18" x14ac:dyDescent="0.2">
      <c r="A180" s="9"/>
      <c r="B180" s="21"/>
      <c r="C180" s="9"/>
      <c r="D180" s="9"/>
      <c r="E180" s="9"/>
    </row>
    <row r="181" spans="1:18" x14ac:dyDescent="0.2">
      <c r="A181" s="9"/>
      <c r="B181" s="21"/>
      <c r="C181" s="9"/>
      <c r="D181" s="9"/>
      <c r="E181" s="9"/>
    </row>
    <row r="182" spans="1:18" x14ac:dyDescent="0.2">
      <c r="A182" s="9"/>
      <c r="B182" s="21"/>
      <c r="C182" s="9"/>
      <c r="D182" s="9"/>
      <c r="E182" s="9"/>
    </row>
    <row r="183" spans="1:18" x14ac:dyDescent="0.2">
      <c r="A183" s="9"/>
      <c r="B183" s="21"/>
      <c r="C183" s="9"/>
      <c r="D183" s="9"/>
      <c r="E183" s="9"/>
    </row>
    <row r="184" spans="1:18" x14ac:dyDescent="0.2">
      <c r="A184" s="9"/>
      <c r="B184" s="21"/>
      <c r="C184" s="9"/>
      <c r="D184" s="9"/>
      <c r="E184" s="9"/>
    </row>
    <row r="185" spans="1:18" x14ac:dyDescent="0.2">
      <c r="A185" s="9"/>
      <c r="B185" s="21"/>
      <c r="C185" s="9"/>
      <c r="D185" s="9"/>
      <c r="E185" s="9"/>
    </row>
    <row r="186" spans="1:18" x14ac:dyDescent="0.2">
      <c r="A186" s="9"/>
      <c r="B186" s="21"/>
      <c r="C186" s="9"/>
      <c r="D186" s="9"/>
      <c r="E186" s="9"/>
    </row>
    <row r="187" spans="1:18" x14ac:dyDescent="0.2">
      <c r="A187" s="9"/>
      <c r="B187" s="21"/>
      <c r="C187" s="9"/>
      <c r="D187" s="9"/>
      <c r="E187" s="9"/>
    </row>
    <row r="188" spans="1:18" x14ac:dyDescent="0.2">
      <c r="A188" s="9"/>
      <c r="B188" s="21"/>
      <c r="C188" s="9"/>
      <c r="D188" s="9"/>
      <c r="E188" s="9"/>
    </row>
    <row r="189" spans="1:18" x14ac:dyDescent="0.2">
      <c r="A189" s="9"/>
      <c r="B189" s="21"/>
      <c r="C189" s="9"/>
      <c r="D189" s="9"/>
      <c r="E189" s="9"/>
    </row>
    <row r="190" spans="1:18" x14ac:dyDescent="0.2">
      <c r="A190" s="9"/>
      <c r="B190" s="21"/>
      <c r="C190" s="9"/>
      <c r="D190" s="9"/>
      <c r="E190" s="9"/>
    </row>
    <row r="191" spans="1:18" x14ac:dyDescent="0.2">
      <c r="A191" s="9"/>
      <c r="B191" s="21"/>
      <c r="C191" s="9"/>
      <c r="D191" s="9"/>
      <c r="E191" s="9"/>
    </row>
    <row r="192" spans="1:18" x14ac:dyDescent="0.2">
      <c r="A192" s="9"/>
      <c r="B192" s="21"/>
      <c r="C192" s="9"/>
      <c r="D192" s="9"/>
      <c r="E192" s="9"/>
    </row>
    <row r="193" spans="1:5" x14ac:dyDescent="0.2">
      <c r="A193" s="9"/>
      <c r="B193" s="21"/>
      <c r="C193" s="9"/>
      <c r="D193" s="9"/>
      <c r="E193" s="9"/>
    </row>
    <row r="194" spans="1:5" x14ac:dyDescent="0.2">
      <c r="A194" s="9"/>
      <c r="B194" s="21"/>
      <c r="C194" s="9"/>
      <c r="D194" s="9"/>
      <c r="E194" s="9"/>
    </row>
    <row r="195" spans="1:5" x14ac:dyDescent="0.2">
      <c r="A195" s="9"/>
      <c r="B195" s="21"/>
      <c r="C195" s="9"/>
      <c r="D195" s="9"/>
      <c r="E195" s="9"/>
    </row>
    <row r="196" spans="1:5" x14ac:dyDescent="0.2">
      <c r="A196" s="9"/>
      <c r="B196" s="21"/>
      <c r="C196" s="9"/>
      <c r="D196" s="9"/>
      <c r="E196" s="9"/>
    </row>
    <row r="197" spans="1:5" x14ac:dyDescent="0.2">
      <c r="A197" s="9"/>
      <c r="B197" s="21"/>
      <c r="C197" s="9"/>
      <c r="D197" s="9"/>
      <c r="E197" s="9"/>
    </row>
    <row r="198" spans="1:5" x14ac:dyDescent="0.2">
      <c r="A198" s="9"/>
      <c r="B198" s="21"/>
      <c r="C198" s="9"/>
      <c r="D198" s="9"/>
      <c r="E198" s="9"/>
    </row>
    <row r="199" spans="1:5" x14ac:dyDescent="0.2">
      <c r="A199" s="9"/>
      <c r="B199" s="21"/>
      <c r="C199" s="9"/>
      <c r="D199" s="9"/>
      <c r="E199" s="9"/>
    </row>
    <row r="200" spans="1:5" x14ac:dyDescent="0.2">
      <c r="A200" s="9"/>
      <c r="B200" s="21"/>
      <c r="C200" s="9"/>
      <c r="D200" s="9"/>
      <c r="E200" s="9"/>
    </row>
    <row r="201" spans="1:5" x14ac:dyDescent="0.2">
      <c r="A201" s="9"/>
      <c r="B201" s="21"/>
      <c r="C201" s="9"/>
      <c r="D201" s="9"/>
      <c r="E201" s="9"/>
    </row>
    <row r="202" spans="1:5" x14ac:dyDescent="0.2">
      <c r="A202" s="9"/>
      <c r="B202" s="21"/>
      <c r="C202" s="9"/>
      <c r="D202" s="9"/>
      <c r="E202" s="9"/>
    </row>
    <row r="203" spans="1:5" x14ac:dyDescent="0.2">
      <c r="A203" s="9"/>
      <c r="B203" s="21"/>
      <c r="C203" s="9"/>
      <c r="D203" s="9"/>
      <c r="E203" s="9"/>
    </row>
    <row r="204" spans="1:5" x14ac:dyDescent="0.2">
      <c r="A204" s="9"/>
      <c r="B204" s="21"/>
      <c r="C204" s="9"/>
      <c r="D204" s="9"/>
      <c r="E204" s="9"/>
    </row>
    <row r="205" spans="1:5" x14ac:dyDescent="0.2">
      <c r="A205" s="9"/>
      <c r="B205" s="21"/>
      <c r="C205" s="9"/>
      <c r="D205" s="9"/>
      <c r="E205" s="9"/>
    </row>
    <row r="206" spans="1:5" x14ac:dyDescent="0.2">
      <c r="A206" s="9"/>
      <c r="B206" s="21"/>
      <c r="C206" s="9"/>
      <c r="D206" s="9"/>
      <c r="E206" s="9"/>
    </row>
    <row r="207" spans="1:5" x14ac:dyDescent="0.2">
      <c r="A207" s="9"/>
      <c r="B207" s="21"/>
      <c r="C207" s="9"/>
      <c r="D207" s="9"/>
      <c r="E207" s="9"/>
    </row>
    <row r="208" spans="1:5" x14ac:dyDescent="0.2">
      <c r="A208" s="9"/>
      <c r="B208" s="21"/>
      <c r="C208" s="9"/>
      <c r="D208" s="9"/>
      <c r="E208" s="9"/>
    </row>
    <row r="209" spans="1:5" x14ac:dyDescent="0.2">
      <c r="A209" s="9"/>
      <c r="B209" s="21"/>
      <c r="C209" s="9"/>
      <c r="D209" s="9"/>
      <c r="E209" s="9"/>
    </row>
    <row r="210" spans="1:5" x14ac:dyDescent="0.2">
      <c r="A210" s="9"/>
      <c r="B210" s="21"/>
      <c r="C210" s="9"/>
      <c r="D210" s="9"/>
      <c r="E210" s="9"/>
    </row>
    <row r="211" spans="1:5" x14ac:dyDescent="0.2">
      <c r="A211" s="9"/>
      <c r="B211" s="21"/>
      <c r="C211" s="9"/>
      <c r="D211" s="9"/>
      <c r="E211" s="9"/>
    </row>
    <row r="212" spans="1:5" x14ac:dyDescent="0.2">
      <c r="A212" s="9"/>
      <c r="B212" s="21"/>
      <c r="C212" s="9"/>
      <c r="D212" s="9"/>
      <c r="E212" s="9"/>
    </row>
    <row r="213" spans="1:5" x14ac:dyDescent="0.2">
      <c r="A213" s="9"/>
      <c r="B213" s="21"/>
      <c r="C213" s="9"/>
      <c r="D213" s="9"/>
      <c r="E213" s="9"/>
    </row>
    <row r="214" spans="1:5" x14ac:dyDescent="0.2">
      <c r="A214" s="9"/>
      <c r="B214" s="21"/>
      <c r="C214" s="9"/>
      <c r="D214" s="9"/>
      <c r="E214" s="9"/>
    </row>
    <row r="215" spans="1:5" x14ac:dyDescent="0.2">
      <c r="A215" s="9"/>
      <c r="B215" s="21"/>
      <c r="C215" s="9"/>
      <c r="D215" s="9"/>
      <c r="E215" s="9"/>
    </row>
    <row r="216" spans="1:5" x14ac:dyDescent="0.2">
      <c r="A216" s="9"/>
      <c r="B216" s="21"/>
      <c r="C216" s="9"/>
      <c r="D216" s="9"/>
      <c r="E216" s="9"/>
    </row>
    <row r="217" spans="1:5" x14ac:dyDescent="0.2">
      <c r="A217" s="9"/>
      <c r="B217" s="21"/>
      <c r="C217" s="9"/>
      <c r="D217" s="9"/>
      <c r="E217" s="9"/>
    </row>
    <row r="218" spans="1:5" x14ac:dyDescent="0.2">
      <c r="A218" s="9"/>
      <c r="B218" s="21"/>
      <c r="C218" s="9"/>
      <c r="D218" s="9"/>
      <c r="E218" s="9"/>
    </row>
    <row r="219" spans="1:5" x14ac:dyDescent="0.2">
      <c r="A219" s="9"/>
      <c r="B219" s="21"/>
      <c r="C219" s="9"/>
      <c r="D219" s="9"/>
      <c r="E219" s="9"/>
    </row>
    <row r="220" spans="1:5" x14ac:dyDescent="0.2">
      <c r="A220" s="9"/>
      <c r="B220" s="21"/>
      <c r="C220" s="9"/>
      <c r="D220" s="9"/>
      <c r="E220" s="9"/>
    </row>
    <row r="221" spans="1:5" x14ac:dyDescent="0.2">
      <c r="A221" s="9"/>
      <c r="B221" s="21"/>
      <c r="C221" s="9"/>
      <c r="D221" s="9"/>
      <c r="E221" s="9"/>
    </row>
    <row r="222" spans="1:5" x14ac:dyDescent="0.2">
      <c r="A222" s="9"/>
      <c r="B222" s="21"/>
      <c r="C222" s="9"/>
      <c r="D222" s="9"/>
      <c r="E222" s="9"/>
    </row>
    <row r="223" spans="1:5" x14ac:dyDescent="0.2">
      <c r="A223" s="9"/>
      <c r="B223" s="21"/>
      <c r="C223" s="9"/>
      <c r="D223" s="9"/>
      <c r="E223" s="9"/>
    </row>
    <row r="224" spans="1:5" x14ac:dyDescent="0.2">
      <c r="A224" s="9"/>
      <c r="B224" s="21"/>
      <c r="C224" s="9"/>
      <c r="D224" s="9"/>
      <c r="E224" s="9"/>
    </row>
    <row r="225" spans="1:5" x14ac:dyDescent="0.2">
      <c r="A225" s="9"/>
      <c r="B225" s="21"/>
      <c r="C225" s="9"/>
      <c r="D225" s="9"/>
      <c r="E225" s="9"/>
    </row>
    <row r="226" spans="1:5" x14ac:dyDescent="0.2">
      <c r="A226" s="9"/>
      <c r="B226" s="21"/>
      <c r="C226" s="9"/>
      <c r="D226" s="9"/>
      <c r="E226" s="9"/>
    </row>
    <row r="227" spans="1:5" x14ac:dyDescent="0.2">
      <c r="A227" s="9"/>
      <c r="B227" s="21"/>
      <c r="C227" s="9"/>
      <c r="D227" s="9"/>
      <c r="E227" s="9"/>
    </row>
    <row r="228" spans="1:5" x14ac:dyDescent="0.2">
      <c r="A228" s="9"/>
      <c r="B228" s="21"/>
      <c r="C228" s="9"/>
      <c r="D228" s="9"/>
      <c r="E228" s="9"/>
    </row>
    <row r="229" spans="1:5" x14ac:dyDescent="0.2">
      <c r="A229" s="9"/>
      <c r="B229" s="21"/>
      <c r="C229" s="9"/>
      <c r="D229" s="9"/>
      <c r="E229" s="9"/>
    </row>
    <row r="230" spans="1:5" x14ac:dyDescent="0.2">
      <c r="A230" s="9"/>
      <c r="B230" s="21"/>
      <c r="C230" s="9"/>
      <c r="D230" s="9"/>
      <c r="E230" s="9"/>
    </row>
    <row r="231" spans="1:5" x14ac:dyDescent="0.2">
      <c r="A231" s="9"/>
      <c r="B231" s="21"/>
      <c r="C231" s="9"/>
      <c r="D231" s="9"/>
      <c r="E231" s="9"/>
    </row>
    <row r="232" spans="1:5" x14ac:dyDescent="0.2">
      <c r="A232" s="9"/>
      <c r="B232" s="21"/>
      <c r="C232" s="9"/>
      <c r="D232" s="9"/>
      <c r="E232" s="9"/>
    </row>
    <row r="233" spans="1:5" x14ac:dyDescent="0.2">
      <c r="A233" s="9"/>
      <c r="B233" s="21"/>
      <c r="C233" s="9"/>
      <c r="D233" s="9"/>
      <c r="E233" s="9"/>
    </row>
    <row r="234" spans="1:5" x14ac:dyDescent="0.2">
      <c r="A234" s="9"/>
      <c r="B234" s="21"/>
      <c r="C234" s="9"/>
      <c r="D234" s="9"/>
      <c r="E234" s="9"/>
    </row>
    <row r="235" spans="1:5" x14ac:dyDescent="0.2">
      <c r="A235" s="9"/>
      <c r="B235" s="21"/>
      <c r="C235" s="9"/>
      <c r="D235" s="9"/>
      <c r="E235" s="9"/>
    </row>
    <row r="236" spans="1:5" x14ac:dyDescent="0.2">
      <c r="A236" s="9"/>
      <c r="B236" s="21"/>
      <c r="C236" s="9"/>
      <c r="D236" s="9"/>
      <c r="E236" s="9"/>
    </row>
    <row r="237" spans="1:5" x14ac:dyDescent="0.2">
      <c r="A237" s="9"/>
      <c r="B237" s="21"/>
      <c r="C237" s="9"/>
      <c r="D237" s="9"/>
      <c r="E237" s="9"/>
    </row>
    <row r="238" spans="1:5" x14ac:dyDescent="0.2">
      <c r="A238" s="9"/>
      <c r="B238" s="21"/>
      <c r="C238" s="9"/>
      <c r="D238" s="9"/>
      <c r="E238" s="9"/>
    </row>
    <row r="239" spans="1:5" x14ac:dyDescent="0.2">
      <c r="A239" s="9"/>
      <c r="B239" s="21"/>
      <c r="C239" s="9"/>
      <c r="D239" s="9"/>
      <c r="E239" s="9"/>
    </row>
    <row r="240" spans="1:5" x14ac:dyDescent="0.2">
      <c r="A240" s="9"/>
      <c r="B240" s="21"/>
      <c r="C240" s="9"/>
      <c r="D240" s="9"/>
      <c r="E240" s="9"/>
    </row>
    <row r="241" spans="1:5" x14ac:dyDescent="0.2">
      <c r="A241" s="9"/>
      <c r="B241" s="21"/>
      <c r="C241" s="9"/>
      <c r="D241" s="9"/>
      <c r="E241" s="9"/>
    </row>
    <row r="242" spans="1:5" x14ac:dyDescent="0.2">
      <c r="A242" s="9"/>
      <c r="B242" s="21"/>
      <c r="C242" s="9"/>
      <c r="D242" s="9"/>
      <c r="E242" s="9"/>
    </row>
    <row r="243" spans="1:5" x14ac:dyDescent="0.2">
      <c r="A243" s="9"/>
      <c r="B243" s="21"/>
      <c r="C243" s="9"/>
      <c r="D243" s="9"/>
      <c r="E243" s="9"/>
    </row>
    <row r="244" spans="1:5" x14ac:dyDescent="0.2">
      <c r="A244" s="9"/>
      <c r="B244" s="21"/>
      <c r="C244" s="9"/>
      <c r="D244" s="9"/>
      <c r="E244" s="9"/>
    </row>
    <row r="245" spans="1:5" x14ac:dyDescent="0.2">
      <c r="A245" s="9"/>
      <c r="B245" s="21"/>
      <c r="C245" s="9"/>
      <c r="D245" s="9"/>
      <c r="E245" s="9"/>
    </row>
    <row r="246" spans="1:5" x14ac:dyDescent="0.2">
      <c r="A246" s="9"/>
      <c r="B246" s="21"/>
      <c r="C246" s="9"/>
      <c r="D246" s="9"/>
      <c r="E246" s="9"/>
    </row>
    <row r="247" spans="1:5" x14ac:dyDescent="0.2">
      <c r="A247" s="9"/>
      <c r="B247" s="21"/>
      <c r="C247" s="9"/>
      <c r="D247" s="9"/>
      <c r="E247" s="9"/>
    </row>
    <row r="248" spans="1:5" x14ac:dyDescent="0.2">
      <c r="A248" s="9"/>
      <c r="B248" s="21"/>
      <c r="C248" s="9"/>
      <c r="D248" s="9"/>
      <c r="E248" s="9"/>
    </row>
    <row r="249" spans="1:5" x14ac:dyDescent="0.2">
      <c r="A249" s="9"/>
      <c r="B249" s="21"/>
      <c r="C249" s="9"/>
      <c r="D249" s="9"/>
      <c r="E249" s="9"/>
    </row>
    <row r="250" spans="1:5" x14ac:dyDescent="0.2">
      <c r="A250" s="9"/>
      <c r="B250" s="21"/>
      <c r="C250" s="9"/>
      <c r="D250" s="9"/>
      <c r="E250" s="9"/>
    </row>
    <row r="251" spans="1:5" x14ac:dyDescent="0.2">
      <c r="A251" s="9"/>
      <c r="B251" s="21"/>
      <c r="C251" s="9"/>
      <c r="D251" s="9"/>
      <c r="E251" s="9"/>
    </row>
    <row r="252" spans="1:5" x14ac:dyDescent="0.2">
      <c r="A252" s="9"/>
      <c r="B252" s="21"/>
      <c r="C252" s="9"/>
      <c r="D252" s="9"/>
      <c r="E252" s="9"/>
    </row>
    <row r="253" spans="1:5" x14ac:dyDescent="0.2">
      <c r="A253" s="9"/>
      <c r="B253" s="21"/>
      <c r="C253" s="9"/>
      <c r="D253" s="9"/>
      <c r="E253" s="9"/>
    </row>
    <row r="254" spans="1:5" x14ac:dyDescent="0.2">
      <c r="A254" s="9"/>
      <c r="B254" s="21"/>
      <c r="C254" s="9"/>
      <c r="D254" s="9"/>
      <c r="E254" s="9"/>
    </row>
    <row r="255" spans="1:5" x14ac:dyDescent="0.2">
      <c r="A255" s="9"/>
      <c r="B255" s="21"/>
      <c r="C255" s="9"/>
      <c r="D255" s="9"/>
      <c r="E255" s="9"/>
    </row>
    <row r="256" spans="1:5" x14ac:dyDescent="0.2">
      <c r="A256" s="9"/>
      <c r="B256" s="21"/>
      <c r="C256" s="9"/>
      <c r="D256" s="9"/>
      <c r="E256" s="9"/>
    </row>
    <row r="257" spans="1:5" x14ac:dyDescent="0.2">
      <c r="A257" s="9"/>
      <c r="B257" s="21"/>
      <c r="C257" s="9"/>
      <c r="D257" s="9"/>
      <c r="E257" s="9"/>
    </row>
    <row r="258" spans="1:5" x14ac:dyDescent="0.2">
      <c r="A258" s="9"/>
      <c r="B258" s="21"/>
      <c r="C258" s="9"/>
      <c r="D258" s="9"/>
      <c r="E258" s="9"/>
    </row>
    <row r="259" spans="1:5" x14ac:dyDescent="0.2">
      <c r="A259" s="9"/>
      <c r="B259" s="21"/>
      <c r="C259" s="9"/>
      <c r="D259" s="9"/>
      <c r="E259" s="9"/>
    </row>
    <row r="260" spans="1:5" x14ac:dyDescent="0.2">
      <c r="B260" s="7"/>
    </row>
    <row r="261" spans="1:5" x14ac:dyDescent="0.2">
      <c r="B261" s="7"/>
    </row>
    <row r="262" spans="1:5" x14ac:dyDescent="0.2">
      <c r="B262" s="7"/>
    </row>
    <row r="263" spans="1:5" x14ac:dyDescent="0.2">
      <c r="B263" s="7"/>
    </row>
    <row r="264" spans="1:5" x14ac:dyDescent="0.2">
      <c r="B264" s="7"/>
    </row>
    <row r="265" spans="1:5" x14ac:dyDescent="0.2">
      <c r="B265" s="7"/>
    </row>
    <row r="266" spans="1:5" x14ac:dyDescent="0.2">
      <c r="B266" s="7"/>
    </row>
    <row r="267" spans="1:5" x14ac:dyDescent="0.2">
      <c r="B267" s="7"/>
    </row>
    <row r="268" spans="1:5" x14ac:dyDescent="0.2">
      <c r="B268" s="7"/>
    </row>
    <row r="269" spans="1:5" x14ac:dyDescent="0.2">
      <c r="B269" s="7"/>
    </row>
    <row r="270" spans="1:5" x14ac:dyDescent="0.2">
      <c r="B270" s="7"/>
    </row>
    <row r="271" spans="1:5" x14ac:dyDescent="0.2">
      <c r="B271" s="7"/>
    </row>
    <row r="272" spans="1:5" x14ac:dyDescent="0.2">
      <c r="B272" s="7"/>
    </row>
    <row r="273" spans="2:2" x14ac:dyDescent="0.2">
      <c r="B273" s="7"/>
    </row>
    <row r="274" spans="2:2" x14ac:dyDescent="0.2">
      <c r="B274" s="7"/>
    </row>
    <row r="275" spans="2:2" x14ac:dyDescent="0.2">
      <c r="B275" s="7"/>
    </row>
    <row r="276" spans="2:2" x14ac:dyDescent="0.2">
      <c r="B276" s="7"/>
    </row>
    <row r="277" spans="2:2" x14ac:dyDescent="0.2">
      <c r="B277" s="7"/>
    </row>
    <row r="278" spans="2:2" x14ac:dyDescent="0.2">
      <c r="B278" s="7"/>
    </row>
    <row r="279" spans="2:2" x14ac:dyDescent="0.2">
      <c r="B279" s="7"/>
    </row>
    <row r="280" spans="2:2" x14ac:dyDescent="0.2">
      <c r="B280" s="7"/>
    </row>
    <row r="281" spans="2:2" x14ac:dyDescent="0.2">
      <c r="B281" s="7"/>
    </row>
    <row r="282" spans="2:2" x14ac:dyDescent="0.2">
      <c r="B282" s="7"/>
    </row>
    <row r="283" spans="2:2" x14ac:dyDescent="0.2">
      <c r="B283" s="7"/>
    </row>
    <row r="284" spans="2:2" x14ac:dyDescent="0.2">
      <c r="B284" s="7"/>
    </row>
    <row r="285" spans="2:2" x14ac:dyDescent="0.2">
      <c r="B285" s="7"/>
    </row>
    <row r="286" spans="2:2" x14ac:dyDescent="0.2">
      <c r="B286" s="7"/>
    </row>
    <row r="287" spans="2:2" x14ac:dyDescent="0.2">
      <c r="B287" s="7"/>
    </row>
    <row r="288" spans="2:2" x14ac:dyDescent="0.2">
      <c r="B288" s="7"/>
    </row>
    <row r="289" spans="2:2" x14ac:dyDescent="0.2">
      <c r="B289" s="7"/>
    </row>
    <row r="290" spans="2:2" x14ac:dyDescent="0.2">
      <c r="B290" s="7"/>
    </row>
    <row r="291" spans="2:2" x14ac:dyDescent="0.2">
      <c r="B291" s="7"/>
    </row>
    <row r="292" spans="2:2" x14ac:dyDescent="0.2">
      <c r="B292" s="7"/>
    </row>
    <row r="293" spans="2:2" x14ac:dyDescent="0.2">
      <c r="B293" s="7"/>
    </row>
    <row r="294" spans="2:2" x14ac:dyDescent="0.2">
      <c r="B294" s="7"/>
    </row>
    <row r="295" spans="2:2" x14ac:dyDescent="0.2">
      <c r="B295" s="7"/>
    </row>
    <row r="296" spans="2:2" x14ac:dyDescent="0.2">
      <c r="B296" s="7"/>
    </row>
    <row r="297" spans="2:2" x14ac:dyDescent="0.2">
      <c r="B297" s="7"/>
    </row>
    <row r="298" spans="2:2" x14ac:dyDescent="0.2">
      <c r="B298" s="7"/>
    </row>
    <row r="299" spans="2:2" x14ac:dyDescent="0.2">
      <c r="B299" s="7"/>
    </row>
    <row r="300" spans="2:2" x14ac:dyDescent="0.2">
      <c r="B300" s="7"/>
    </row>
    <row r="301" spans="2:2" x14ac:dyDescent="0.2">
      <c r="B301" s="7"/>
    </row>
    <row r="302" spans="2:2" x14ac:dyDescent="0.2">
      <c r="B302" s="7"/>
    </row>
    <row r="303" spans="2:2" x14ac:dyDescent="0.2">
      <c r="B303" s="7"/>
    </row>
    <row r="304" spans="2:2" x14ac:dyDescent="0.2">
      <c r="B304" s="7"/>
    </row>
    <row r="305" spans="2:2" x14ac:dyDescent="0.2">
      <c r="B305" s="7"/>
    </row>
    <row r="306" spans="2:2" x14ac:dyDescent="0.2">
      <c r="B306" s="7"/>
    </row>
    <row r="307" spans="2:2" x14ac:dyDescent="0.2">
      <c r="B307" s="7"/>
    </row>
    <row r="308" spans="2:2" x14ac:dyDescent="0.2">
      <c r="B308" s="7"/>
    </row>
    <row r="309" spans="2:2" x14ac:dyDescent="0.2">
      <c r="B309" s="7"/>
    </row>
    <row r="310" spans="2:2" x14ac:dyDescent="0.2">
      <c r="B310" s="7"/>
    </row>
    <row r="311" spans="2:2" x14ac:dyDescent="0.2">
      <c r="B311" s="7"/>
    </row>
    <row r="312" spans="2:2" x14ac:dyDescent="0.2">
      <c r="B312" s="7"/>
    </row>
    <row r="313" spans="2:2" x14ac:dyDescent="0.2">
      <c r="B313" s="7"/>
    </row>
    <row r="314" spans="2:2" x14ac:dyDescent="0.2">
      <c r="B314" s="7"/>
    </row>
    <row r="315" spans="2:2" x14ac:dyDescent="0.2">
      <c r="B315" s="7"/>
    </row>
    <row r="316" spans="2:2" x14ac:dyDescent="0.2">
      <c r="B316" s="7"/>
    </row>
    <row r="317" spans="2:2" x14ac:dyDescent="0.2">
      <c r="B317" s="7"/>
    </row>
    <row r="318" spans="2:2" x14ac:dyDescent="0.2">
      <c r="B318" s="7"/>
    </row>
    <row r="319" spans="2:2" x14ac:dyDescent="0.2">
      <c r="B319" s="7"/>
    </row>
    <row r="320" spans="2:2" x14ac:dyDescent="0.2">
      <c r="B320" s="7"/>
    </row>
    <row r="321" spans="2:2" x14ac:dyDescent="0.2">
      <c r="B321" s="7"/>
    </row>
    <row r="322" spans="2:2" x14ac:dyDescent="0.2">
      <c r="B322" s="7"/>
    </row>
    <row r="323" spans="2:2" x14ac:dyDescent="0.2">
      <c r="B323" s="7"/>
    </row>
    <row r="324" spans="2:2" x14ac:dyDescent="0.2">
      <c r="B324" s="7"/>
    </row>
    <row r="325" spans="2:2" x14ac:dyDescent="0.2">
      <c r="B325" s="7"/>
    </row>
    <row r="326" spans="2:2" x14ac:dyDescent="0.2">
      <c r="B326" s="7"/>
    </row>
    <row r="327" spans="2:2" x14ac:dyDescent="0.2">
      <c r="B327" s="7"/>
    </row>
    <row r="328" spans="2:2" x14ac:dyDescent="0.2">
      <c r="B328" s="7"/>
    </row>
    <row r="329" spans="2:2" x14ac:dyDescent="0.2">
      <c r="B329" s="7"/>
    </row>
    <row r="330" spans="2:2" x14ac:dyDescent="0.2">
      <c r="B330" s="7"/>
    </row>
    <row r="331" spans="2:2" x14ac:dyDescent="0.2">
      <c r="B331" s="7"/>
    </row>
    <row r="332" spans="2:2" x14ac:dyDescent="0.2">
      <c r="B332" s="7"/>
    </row>
    <row r="333" spans="2:2" x14ac:dyDescent="0.2">
      <c r="B333" s="7"/>
    </row>
    <row r="334" spans="2:2" x14ac:dyDescent="0.2">
      <c r="B334" s="7"/>
    </row>
    <row r="335" spans="2:2" x14ac:dyDescent="0.2">
      <c r="B335" s="7"/>
    </row>
    <row r="336" spans="2:2" x14ac:dyDescent="0.2">
      <c r="B336" s="7"/>
    </row>
    <row r="337" spans="2:2" x14ac:dyDescent="0.2">
      <c r="B337" s="7"/>
    </row>
  </sheetData>
  <phoneticPr fontId="7" type="noConversion"/>
  <hyperlinks>
    <hyperlink ref="H63005" r:id="rId1" display="http://vsolj.cetus-net.org/bulletin.html"/>
    <hyperlink ref="H62998" r:id="rId2" display="https://www.aavso.org/ejaavso"/>
    <hyperlink ref="I63005" r:id="rId3" display="http://vsolj.cetus-net.org/bulletin.html"/>
    <hyperlink ref="AQ56656" r:id="rId4" display="http://cdsbib.u-strasbg.fr/cgi-bin/cdsbib?1990RMxAA..21..381G"/>
    <hyperlink ref="H63002" r:id="rId5" display="https://www.aavso.org/ejaavso"/>
    <hyperlink ref="AP4020" r:id="rId6" display="http://cdsbib.u-strasbg.fr/cgi-bin/cdsbib?1990RMxAA..21..381G"/>
    <hyperlink ref="AP4023" r:id="rId7" display="http://cdsbib.u-strasbg.fr/cgi-bin/cdsbib?1990RMxAA..21..381G"/>
    <hyperlink ref="AP4021" r:id="rId8" display="http://cdsbib.u-strasbg.fr/cgi-bin/cdsbib?1990RMxAA..21..381G"/>
    <hyperlink ref="AP4005" r:id="rId9" display="http://cdsbib.u-strasbg.fr/cgi-bin/cdsbib?1990RMxAA..21..381G"/>
    <hyperlink ref="AQ4234" r:id="rId10" display="http://cdsbib.u-strasbg.fr/cgi-bin/cdsbib?1990RMxAA..21..381G"/>
    <hyperlink ref="AQ4238" r:id="rId11" display="http://cdsbib.u-strasbg.fr/cgi-bin/cdsbib?1990RMxAA..21..381G"/>
    <hyperlink ref="AQ63918" r:id="rId12" display="http://cdsbib.u-strasbg.fr/cgi-bin/cdsbib?1990RMxAA..21..381G"/>
    <hyperlink ref="I1126" r:id="rId13" display="http://vsolj.cetus-net.org/bulletin.html"/>
    <hyperlink ref="H1126" r:id="rId14" display="http://vsolj.cetus-net.org/bulletin.html"/>
    <hyperlink ref="AQ64579" r:id="rId15" display="http://cdsbib.u-strasbg.fr/cgi-bin/cdsbib?1990RMxAA..21..381G"/>
    <hyperlink ref="AQ64578" r:id="rId16" display="http://cdsbib.u-strasbg.fr/cgi-bin/cdsbib?1990RMxAA..21..381G"/>
    <hyperlink ref="AP2296" r:id="rId17" display="http://cdsbib.u-strasbg.fr/cgi-bin/cdsbib?1990RMxAA..21..381G"/>
    <hyperlink ref="AP2314" r:id="rId18" display="http://cdsbib.u-strasbg.fr/cgi-bin/cdsbib?1990RMxAA..21..381G"/>
    <hyperlink ref="AP2315" r:id="rId19" display="http://cdsbib.u-strasbg.fr/cgi-bin/cdsbib?1990RMxAA..21..381G"/>
    <hyperlink ref="AP231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0"/>
  <sheetViews>
    <sheetView topLeftCell="A114" workbookViewId="0">
      <selection activeCell="A73" sqref="A73:C163"/>
    </sheetView>
  </sheetViews>
  <sheetFormatPr defaultRowHeight="12.75" x14ac:dyDescent="0.2"/>
  <cols>
    <col min="1" max="1" width="19.7109375" style="5" customWidth="1"/>
    <col min="2" max="2" width="4.42578125" style="6" customWidth="1"/>
    <col min="3" max="3" width="12.7109375" style="5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5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27" t="s">
        <v>59</v>
      </c>
      <c r="I1" s="28" t="s">
        <v>60</v>
      </c>
      <c r="J1" s="29" t="s">
        <v>61</v>
      </c>
    </row>
    <row r="2" spans="1:16" x14ac:dyDescent="0.2">
      <c r="I2" s="30" t="s">
        <v>62</v>
      </c>
      <c r="J2" s="31" t="s">
        <v>63</v>
      </c>
    </row>
    <row r="3" spans="1:16" x14ac:dyDescent="0.2">
      <c r="A3" s="32" t="s">
        <v>64</v>
      </c>
      <c r="I3" s="30" t="s">
        <v>65</v>
      </c>
      <c r="J3" s="31" t="s">
        <v>52</v>
      </c>
    </row>
    <row r="4" spans="1:16" x14ac:dyDescent="0.2">
      <c r="I4" s="30" t="s">
        <v>66</v>
      </c>
      <c r="J4" s="31" t="s">
        <v>52</v>
      </c>
    </row>
    <row r="5" spans="1:16" ht="13.5" thickBot="1" x14ac:dyDescent="0.25">
      <c r="I5" s="33" t="s">
        <v>67</v>
      </c>
      <c r="J5" s="34" t="s">
        <v>68</v>
      </c>
    </row>
    <row r="10" spans="1:16" ht="13.5" thickBot="1" x14ac:dyDescent="0.25"/>
    <row r="11" spans="1:16" ht="12.75" customHeight="1" thickBot="1" x14ac:dyDescent="0.25">
      <c r="A11" s="5" t="str">
        <f t="shared" ref="A11:A42" si="0">P11</f>
        <v>IBVS 98 </v>
      </c>
      <c r="B11" s="7" t="str">
        <f t="shared" ref="B11:B42" si="1">IF(H11=INT(H11),"I","II")</f>
        <v>I</v>
      </c>
      <c r="C11" s="5">
        <f t="shared" ref="C11:C42" si="2">1*G11</f>
        <v>35662.434999999998</v>
      </c>
      <c r="D11" s="6" t="str">
        <f t="shared" ref="D11:D42" si="3">VLOOKUP(F11,I$1:J$5,2,FALSE)</f>
        <v>vis</v>
      </c>
      <c r="E11" s="35">
        <f>VLOOKUP(C11,Active!C$21:E$973,3,FALSE)</f>
        <v>-4331.9760013224568</v>
      </c>
      <c r="F11" s="7" t="s">
        <v>67</v>
      </c>
      <c r="G11" s="6" t="str">
        <f t="shared" ref="G11:G42" si="4">MID(I11,3,LEN(I11)-3)</f>
        <v>35662.435</v>
      </c>
      <c r="H11" s="5">
        <f t="shared" ref="H11:H42" si="5">1*K11</f>
        <v>-4332</v>
      </c>
      <c r="I11" s="36" t="s">
        <v>84</v>
      </c>
      <c r="J11" s="37" t="s">
        <v>85</v>
      </c>
      <c r="K11" s="36">
        <v>-4332</v>
      </c>
      <c r="L11" s="36" t="s">
        <v>86</v>
      </c>
      <c r="M11" s="37" t="s">
        <v>87</v>
      </c>
      <c r="N11" s="37"/>
      <c r="O11" s="38" t="s">
        <v>88</v>
      </c>
      <c r="P11" s="39" t="s">
        <v>89</v>
      </c>
    </row>
    <row r="12" spans="1:16" ht="12.75" customHeight="1" thickBot="1" x14ac:dyDescent="0.25">
      <c r="A12" s="5" t="str">
        <f t="shared" si="0"/>
        <v>IBVS 98 </v>
      </c>
      <c r="B12" s="7" t="str">
        <f t="shared" si="1"/>
        <v>I</v>
      </c>
      <c r="C12" s="5">
        <f t="shared" si="2"/>
        <v>35663.438000000002</v>
      </c>
      <c r="D12" s="6" t="str">
        <f t="shared" si="3"/>
        <v>vis</v>
      </c>
      <c r="E12" s="35">
        <f>VLOOKUP(C12,Active!C$21:E$973,3,FALSE)</f>
        <v>-4330.0253794766504</v>
      </c>
      <c r="F12" s="7" t="s">
        <v>67</v>
      </c>
      <c r="G12" s="6" t="str">
        <f t="shared" si="4"/>
        <v>35663.438</v>
      </c>
      <c r="H12" s="5">
        <f t="shared" si="5"/>
        <v>-4330</v>
      </c>
      <c r="I12" s="36" t="s">
        <v>90</v>
      </c>
      <c r="J12" s="37" t="s">
        <v>91</v>
      </c>
      <c r="K12" s="36">
        <v>-4330</v>
      </c>
      <c r="L12" s="36" t="s">
        <v>92</v>
      </c>
      <c r="M12" s="37" t="s">
        <v>87</v>
      </c>
      <c r="N12" s="37"/>
      <c r="O12" s="38" t="s">
        <v>88</v>
      </c>
      <c r="P12" s="39" t="s">
        <v>89</v>
      </c>
    </row>
    <row r="13" spans="1:16" ht="12.75" customHeight="1" thickBot="1" x14ac:dyDescent="0.25">
      <c r="A13" s="5" t="str">
        <f t="shared" si="0"/>
        <v>IBVS 98 </v>
      </c>
      <c r="B13" s="7" t="str">
        <f t="shared" si="1"/>
        <v>I</v>
      </c>
      <c r="C13" s="5">
        <f t="shared" si="2"/>
        <v>35696.36</v>
      </c>
      <c r="D13" s="6" t="str">
        <f t="shared" si="3"/>
        <v>vis</v>
      </c>
      <c r="E13" s="35">
        <f>VLOOKUP(C13,Active!C$21:E$973,3,FALSE)</f>
        <v>-4265.9990859498785</v>
      </c>
      <c r="F13" s="7" t="s">
        <v>67</v>
      </c>
      <c r="G13" s="6" t="str">
        <f t="shared" si="4"/>
        <v>35696.360</v>
      </c>
      <c r="H13" s="5">
        <f t="shared" si="5"/>
        <v>-4266</v>
      </c>
      <c r="I13" s="36" t="s">
        <v>93</v>
      </c>
      <c r="J13" s="37" t="s">
        <v>94</v>
      </c>
      <c r="K13" s="36">
        <v>-4266</v>
      </c>
      <c r="L13" s="36" t="s">
        <v>95</v>
      </c>
      <c r="M13" s="37" t="s">
        <v>87</v>
      </c>
      <c r="N13" s="37"/>
      <c r="O13" s="38" t="s">
        <v>88</v>
      </c>
      <c r="P13" s="39" t="s">
        <v>89</v>
      </c>
    </row>
    <row r="14" spans="1:16" ht="12.75" customHeight="1" thickBot="1" x14ac:dyDescent="0.25">
      <c r="A14" s="5" t="str">
        <f t="shared" si="0"/>
        <v>IBVS 98 </v>
      </c>
      <c r="B14" s="7" t="str">
        <f t="shared" si="1"/>
        <v>I</v>
      </c>
      <c r="C14" s="5">
        <f t="shared" si="2"/>
        <v>35697.374000000003</v>
      </c>
      <c r="D14" s="6" t="str">
        <f t="shared" si="3"/>
        <v>vis</v>
      </c>
      <c r="E14" s="35">
        <f>VLOOKUP(C14,Active!C$21:E$973,3,FALSE)</f>
        <v>-4264.0270714417584</v>
      </c>
      <c r="F14" s="7" t="s">
        <v>67</v>
      </c>
      <c r="G14" s="6" t="str">
        <f t="shared" si="4"/>
        <v>35697.374</v>
      </c>
      <c r="H14" s="5">
        <f t="shared" si="5"/>
        <v>-4264</v>
      </c>
      <c r="I14" s="36" t="s">
        <v>96</v>
      </c>
      <c r="J14" s="37" t="s">
        <v>97</v>
      </c>
      <c r="K14" s="36">
        <v>-4264</v>
      </c>
      <c r="L14" s="36" t="s">
        <v>98</v>
      </c>
      <c r="M14" s="37" t="s">
        <v>87</v>
      </c>
      <c r="N14" s="37"/>
      <c r="O14" s="38" t="s">
        <v>88</v>
      </c>
      <c r="P14" s="39" t="s">
        <v>89</v>
      </c>
    </row>
    <row r="15" spans="1:16" ht="12.75" customHeight="1" thickBot="1" x14ac:dyDescent="0.25">
      <c r="A15" s="5" t="str">
        <f t="shared" si="0"/>
        <v>IBVS 98 </v>
      </c>
      <c r="B15" s="7" t="str">
        <f t="shared" si="1"/>
        <v>I</v>
      </c>
      <c r="C15" s="5">
        <f t="shared" si="2"/>
        <v>35699.438000000002</v>
      </c>
      <c r="D15" s="6" t="str">
        <f t="shared" si="3"/>
        <v>vis</v>
      </c>
      <c r="E15" s="35">
        <f>VLOOKUP(C15,Active!C$21:E$973,3,FALSE)</f>
        <v>-4260.0130300761311</v>
      </c>
      <c r="F15" s="7" t="s">
        <v>67</v>
      </c>
      <c r="G15" s="6" t="str">
        <f t="shared" si="4"/>
        <v>35699.438</v>
      </c>
      <c r="H15" s="5">
        <f t="shared" si="5"/>
        <v>-4260</v>
      </c>
      <c r="I15" s="36" t="s">
        <v>99</v>
      </c>
      <c r="J15" s="37" t="s">
        <v>100</v>
      </c>
      <c r="K15" s="36">
        <v>-4260</v>
      </c>
      <c r="L15" s="36" t="s">
        <v>101</v>
      </c>
      <c r="M15" s="37" t="s">
        <v>87</v>
      </c>
      <c r="N15" s="37"/>
      <c r="O15" s="38" t="s">
        <v>88</v>
      </c>
      <c r="P15" s="39" t="s">
        <v>89</v>
      </c>
    </row>
    <row r="16" spans="1:16" ht="12.75" customHeight="1" thickBot="1" x14ac:dyDescent="0.25">
      <c r="A16" s="5" t="str">
        <f t="shared" si="0"/>
        <v>IBVS 98 </v>
      </c>
      <c r="B16" s="7" t="str">
        <f t="shared" si="1"/>
        <v>I</v>
      </c>
      <c r="C16" s="5">
        <f t="shared" si="2"/>
        <v>35716.373</v>
      </c>
      <c r="D16" s="6" t="str">
        <f t="shared" si="3"/>
        <v>vis</v>
      </c>
      <c r="E16" s="35">
        <f>VLOOKUP(C16,Active!C$21:E$973,3,FALSE)</f>
        <v>-4227.0780540456417</v>
      </c>
      <c r="F16" s="7" t="s">
        <v>67</v>
      </c>
      <c r="G16" s="6" t="str">
        <f t="shared" si="4"/>
        <v>35716.373</v>
      </c>
      <c r="H16" s="5">
        <f t="shared" si="5"/>
        <v>-4227</v>
      </c>
      <c r="I16" s="36" t="s">
        <v>102</v>
      </c>
      <c r="J16" s="37" t="s">
        <v>103</v>
      </c>
      <c r="K16" s="36">
        <v>-4227</v>
      </c>
      <c r="L16" s="36" t="s">
        <v>104</v>
      </c>
      <c r="M16" s="37" t="s">
        <v>87</v>
      </c>
      <c r="N16" s="37"/>
      <c r="O16" s="38" t="s">
        <v>88</v>
      </c>
      <c r="P16" s="39" t="s">
        <v>89</v>
      </c>
    </row>
    <row r="17" spans="1:16" ht="12.75" customHeight="1" thickBot="1" x14ac:dyDescent="0.25">
      <c r="A17" s="5" t="str">
        <f t="shared" si="0"/>
        <v>IBVS 98 </v>
      </c>
      <c r="B17" s="7" t="str">
        <f t="shared" si="1"/>
        <v>I</v>
      </c>
      <c r="C17" s="5">
        <f t="shared" si="2"/>
        <v>35717.440999999999</v>
      </c>
      <c r="D17" s="6" t="str">
        <f t="shared" si="3"/>
        <v>vis</v>
      </c>
      <c r="E17" s="35">
        <f>VLOOKUP(C17,Active!C$21:E$973,3,FALSE)</f>
        <v>-4225.0010210134278</v>
      </c>
      <c r="F17" s="7" t="s">
        <v>67</v>
      </c>
      <c r="G17" s="6" t="str">
        <f t="shared" si="4"/>
        <v>35717.441</v>
      </c>
      <c r="H17" s="5">
        <f t="shared" si="5"/>
        <v>-4225</v>
      </c>
      <c r="I17" s="36" t="s">
        <v>105</v>
      </c>
      <c r="J17" s="37" t="s">
        <v>106</v>
      </c>
      <c r="K17" s="36">
        <v>-4225</v>
      </c>
      <c r="L17" s="36" t="s">
        <v>107</v>
      </c>
      <c r="M17" s="37" t="s">
        <v>87</v>
      </c>
      <c r="N17" s="37"/>
      <c r="O17" s="38" t="s">
        <v>88</v>
      </c>
      <c r="P17" s="39" t="s">
        <v>89</v>
      </c>
    </row>
    <row r="18" spans="1:16" ht="12.75" customHeight="1" thickBot="1" x14ac:dyDescent="0.25">
      <c r="A18" s="5" t="str">
        <f t="shared" si="0"/>
        <v>IBVS 98 </v>
      </c>
      <c r="B18" s="7" t="str">
        <f t="shared" si="1"/>
        <v>I</v>
      </c>
      <c r="C18" s="5">
        <f t="shared" si="2"/>
        <v>35782.213000000003</v>
      </c>
      <c r="D18" s="6" t="str">
        <f t="shared" si="3"/>
        <v>vis</v>
      </c>
      <c r="E18" s="35">
        <f>VLOOKUP(C18,Active!C$21:E$973,3,FALSE)</f>
        <v>-4099.0332461420176</v>
      </c>
      <c r="F18" s="7" t="s">
        <v>67</v>
      </c>
      <c r="G18" s="6" t="str">
        <f t="shared" si="4"/>
        <v>35782.213</v>
      </c>
      <c r="H18" s="5">
        <f t="shared" si="5"/>
        <v>-4099</v>
      </c>
      <c r="I18" s="36" t="s">
        <v>108</v>
      </c>
      <c r="J18" s="37" t="s">
        <v>109</v>
      </c>
      <c r="K18" s="36">
        <v>-4099</v>
      </c>
      <c r="L18" s="36" t="s">
        <v>110</v>
      </c>
      <c r="M18" s="37" t="s">
        <v>87</v>
      </c>
      <c r="N18" s="37"/>
      <c r="O18" s="38" t="s">
        <v>88</v>
      </c>
      <c r="P18" s="39" t="s">
        <v>89</v>
      </c>
    </row>
    <row r="19" spans="1:16" ht="12.75" customHeight="1" thickBot="1" x14ac:dyDescent="0.25">
      <c r="A19" s="5" t="str">
        <f t="shared" si="0"/>
        <v>IBVS 98 </v>
      </c>
      <c r="B19" s="7" t="str">
        <f t="shared" si="1"/>
        <v>I</v>
      </c>
      <c r="C19" s="5">
        <f t="shared" si="2"/>
        <v>35802.207999999999</v>
      </c>
      <c r="D19" s="6" t="str">
        <f t="shared" si="3"/>
        <v>vis</v>
      </c>
      <c r="E19" s="35">
        <f>VLOOKUP(C19,Active!C$21:E$973,3,FALSE)</f>
        <v>-4060.1472204124884</v>
      </c>
      <c r="F19" s="7" t="s">
        <v>67</v>
      </c>
      <c r="G19" s="6" t="str">
        <f t="shared" si="4"/>
        <v>35802.208</v>
      </c>
      <c r="H19" s="5">
        <f t="shared" si="5"/>
        <v>-4060</v>
      </c>
      <c r="I19" s="36" t="s">
        <v>111</v>
      </c>
      <c r="J19" s="37" t="s">
        <v>112</v>
      </c>
      <c r="K19" s="36">
        <v>-4060</v>
      </c>
      <c r="L19" s="36" t="s">
        <v>113</v>
      </c>
      <c r="M19" s="37" t="s">
        <v>87</v>
      </c>
      <c r="N19" s="37"/>
      <c r="O19" s="38" t="s">
        <v>88</v>
      </c>
      <c r="P19" s="39" t="s">
        <v>89</v>
      </c>
    </row>
    <row r="20" spans="1:16" ht="12.75" customHeight="1" thickBot="1" x14ac:dyDescent="0.25">
      <c r="A20" s="5" t="str">
        <f t="shared" si="0"/>
        <v>IBVS 98 </v>
      </c>
      <c r="B20" s="7" t="str">
        <f t="shared" si="1"/>
        <v>I</v>
      </c>
      <c r="C20" s="5">
        <f t="shared" si="2"/>
        <v>36079.415999999997</v>
      </c>
      <c r="D20" s="6" t="str">
        <f t="shared" si="3"/>
        <v>vis</v>
      </c>
      <c r="E20" s="35">
        <f>VLOOKUP(C20,Active!C$21:E$973,3,FALSE)</f>
        <v>-3521.0365717286259</v>
      </c>
      <c r="F20" s="7" t="s">
        <v>67</v>
      </c>
      <c r="G20" s="6" t="str">
        <f t="shared" si="4"/>
        <v>36079.416</v>
      </c>
      <c r="H20" s="5">
        <f t="shared" si="5"/>
        <v>-3521</v>
      </c>
      <c r="I20" s="36" t="s">
        <v>114</v>
      </c>
      <c r="J20" s="37" t="s">
        <v>115</v>
      </c>
      <c r="K20" s="36">
        <v>-3521</v>
      </c>
      <c r="L20" s="36" t="s">
        <v>116</v>
      </c>
      <c r="M20" s="37" t="s">
        <v>87</v>
      </c>
      <c r="N20" s="37"/>
      <c r="O20" s="38" t="s">
        <v>88</v>
      </c>
      <c r="P20" s="39" t="s">
        <v>89</v>
      </c>
    </row>
    <row r="21" spans="1:16" ht="12.75" customHeight="1" thickBot="1" x14ac:dyDescent="0.25">
      <c r="A21" s="5" t="str">
        <f t="shared" si="0"/>
        <v>IBVS 98 </v>
      </c>
      <c r="B21" s="7" t="str">
        <f t="shared" si="1"/>
        <v>I</v>
      </c>
      <c r="C21" s="5">
        <f t="shared" si="2"/>
        <v>36096.351000000002</v>
      </c>
      <c r="D21" s="6" t="str">
        <f t="shared" si="3"/>
        <v>vis</v>
      </c>
      <c r="E21" s="35">
        <f>VLOOKUP(C21,Active!C$21:E$973,3,FALSE)</f>
        <v>-3488.1015956981219</v>
      </c>
      <c r="F21" s="7" t="s">
        <v>67</v>
      </c>
      <c r="G21" s="6" t="str">
        <f t="shared" si="4"/>
        <v>36096.351</v>
      </c>
      <c r="H21" s="5">
        <f t="shared" si="5"/>
        <v>-3488</v>
      </c>
      <c r="I21" s="36" t="s">
        <v>117</v>
      </c>
      <c r="J21" s="37" t="s">
        <v>118</v>
      </c>
      <c r="K21" s="36">
        <v>-3488</v>
      </c>
      <c r="L21" s="36" t="s">
        <v>119</v>
      </c>
      <c r="M21" s="37" t="s">
        <v>87</v>
      </c>
      <c r="N21" s="37"/>
      <c r="O21" s="38" t="s">
        <v>88</v>
      </c>
      <c r="P21" s="39" t="s">
        <v>89</v>
      </c>
    </row>
    <row r="22" spans="1:16" ht="12.75" customHeight="1" thickBot="1" x14ac:dyDescent="0.25">
      <c r="A22" s="5" t="str">
        <f t="shared" si="0"/>
        <v>IBVS 98 </v>
      </c>
      <c r="B22" s="7" t="str">
        <f t="shared" si="1"/>
        <v>I</v>
      </c>
      <c r="C22" s="5">
        <f t="shared" si="2"/>
        <v>36371.417000000001</v>
      </c>
      <c r="D22" s="6" t="str">
        <f t="shared" si="3"/>
        <v>vis</v>
      </c>
      <c r="E22" s="35">
        <f>VLOOKUP(C22,Active!C$21:E$973,3,FALSE)</f>
        <v>-2953.1566818035899</v>
      </c>
      <c r="F22" s="7" t="s">
        <v>67</v>
      </c>
      <c r="G22" s="6" t="str">
        <f t="shared" si="4"/>
        <v>36371.417</v>
      </c>
      <c r="H22" s="5">
        <f t="shared" si="5"/>
        <v>-2953</v>
      </c>
      <c r="I22" s="36" t="s">
        <v>120</v>
      </c>
      <c r="J22" s="37" t="s">
        <v>121</v>
      </c>
      <c r="K22" s="36">
        <v>-2953</v>
      </c>
      <c r="L22" s="36" t="s">
        <v>122</v>
      </c>
      <c r="M22" s="37" t="s">
        <v>87</v>
      </c>
      <c r="N22" s="37"/>
      <c r="O22" s="38" t="s">
        <v>88</v>
      </c>
      <c r="P22" s="39" t="s">
        <v>89</v>
      </c>
    </row>
    <row r="23" spans="1:16" ht="12.75" customHeight="1" thickBot="1" x14ac:dyDescent="0.25">
      <c r="A23" s="5" t="str">
        <f t="shared" si="0"/>
        <v>IBVS 98 </v>
      </c>
      <c r="B23" s="7" t="str">
        <f t="shared" si="1"/>
        <v>I</v>
      </c>
      <c r="C23" s="5">
        <f t="shared" si="2"/>
        <v>36404.406999999999</v>
      </c>
      <c r="D23" s="6" t="str">
        <f t="shared" si="3"/>
        <v>vis</v>
      </c>
      <c r="E23" s="35">
        <f>VLOOKUP(C23,Active!C$21:E$973,3,FALSE)</f>
        <v>-2888.9981427279513</v>
      </c>
      <c r="F23" s="7" t="s">
        <v>67</v>
      </c>
      <c r="G23" s="6" t="str">
        <f t="shared" si="4"/>
        <v>36404.407</v>
      </c>
      <c r="H23" s="5">
        <f t="shared" si="5"/>
        <v>-2889</v>
      </c>
      <c r="I23" s="36" t="s">
        <v>123</v>
      </c>
      <c r="J23" s="37" t="s">
        <v>124</v>
      </c>
      <c r="K23" s="36">
        <v>-2889</v>
      </c>
      <c r="L23" s="36" t="s">
        <v>125</v>
      </c>
      <c r="M23" s="37" t="s">
        <v>87</v>
      </c>
      <c r="N23" s="37"/>
      <c r="O23" s="38" t="s">
        <v>88</v>
      </c>
      <c r="P23" s="39" t="s">
        <v>89</v>
      </c>
    </row>
    <row r="24" spans="1:16" ht="12.75" customHeight="1" thickBot="1" x14ac:dyDescent="0.25">
      <c r="A24" s="5" t="str">
        <f t="shared" si="0"/>
        <v>IBVS 98 </v>
      </c>
      <c r="B24" s="7" t="str">
        <f t="shared" si="1"/>
        <v>I</v>
      </c>
      <c r="C24" s="5">
        <f t="shared" si="2"/>
        <v>36424.434999999998</v>
      </c>
      <c r="D24" s="6" t="str">
        <f t="shared" si="3"/>
        <v>vis</v>
      </c>
      <c r="E24" s="35">
        <f>VLOOKUP(C24,Active!C$21:E$973,3,FALSE)</f>
        <v>-2850.0479390114656</v>
      </c>
      <c r="F24" s="7" t="s">
        <v>67</v>
      </c>
      <c r="G24" s="6" t="str">
        <f t="shared" si="4"/>
        <v>36424.435</v>
      </c>
      <c r="H24" s="5">
        <f t="shared" si="5"/>
        <v>-2850</v>
      </c>
      <c r="I24" s="36" t="s">
        <v>126</v>
      </c>
      <c r="J24" s="37" t="s">
        <v>127</v>
      </c>
      <c r="K24" s="36">
        <v>-2850</v>
      </c>
      <c r="L24" s="36" t="s">
        <v>128</v>
      </c>
      <c r="M24" s="37" t="s">
        <v>87</v>
      </c>
      <c r="N24" s="37"/>
      <c r="O24" s="38" t="s">
        <v>88</v>
      </c>
      <c r="P24" s="39" t="s">
        <v>89</v>
      </c>
    </row>
    <row r="25" spans="1:16" ht="12.75" customHeight="1" thickBot="1" x14ac:dyDescent="0.25">
      <c r="A25" s="5" t="str">
        <f t="shared" si="0"/>
        <v>IBVS 98 </v>
      </c>
      <c r="B25" s="7" t="str">
        <f t="shared" si="1"/>
        <v>I</v>
      </c>
      <c r="C25" s="5">
        <f t="shared" si="2"/>
        <v>36426.47</v>
      </c>
      <c r="D25" s="6" t="str">
        <f t="shared" si="3"/>
        <v>vis</v>
      </c>
      <c r="E25" s="35">
        <f>VLOOKUP(C25,Active!C$21:E$973,3,FALSE)</f>
        <v>-2846.090296482846</v>
      </c>
      <c r="F25" s="7" t="s">
        <v>67</v>
      </c>
      <c r="G25" s="6" t="str">
        <f t="shared" si="4"/>
        <v>36426.470</v>
      </c>
      <c r="H25" s="5">
        <f t="shared" si="5"/>
        <v>-2846</v>
      </c>
      <c r="I25" s="36" t="s">
        <v>129</v>
      </c>
      <c r="J25" s="37" t="s">
        <v>130</v>
      </c>
      <c r="K25" s="36">
        <v>-2846</v>
      </c>
      <c r="L25" s="36" t="s">
        <v>131</v>
      </c>
      <c r="M25" s="37" t="s">
        <v>87</v>
      </c>
      <c r="N25" s="37"/>
      <c r="O25" s="38" t="s">
        <v>88</v>
      </c>
      <c r="P25" s="39" t="s">
        <v>89</v>
      </c>
    </row>
    <row r="26" spans="1:16" ht="12.75" customHeight="1" thickBot="1" x14ac:dyDescent="0.25">
      <c r="A26" s="5" t="str">
        <f t="shared" si="0"/>
        <v>IBVS 98 </v>
      </c>
      <c r="B26" s="7" t="str">
        <f t="shared" si="1"/>
        <v>I</v>
      </c>
      <c r="C26" s="5">
        <f t="shared" si="2"/>
        <v>36461.421999999999</v>
      </c>
      <c r="D26" s="6" t="str">
        <f t="shared" si="3"/>
        <v>vis</v>
      </c>
      <c r="E26" s="35">
        <f>VLOOKUP(C26,Active!C$21:E$973,3,FALSE)</f>
        <v>-2778.11608436488</v>
      </c>
      <c r="F26" s="7" t="s">
        <v>67</v>
      </c>
      <c r="G26" s="6" t="str">
        <f t="shared" si="4"/>
        <v>36461.422</v>
      </c>
      <c r="H26" s="5">
        <f t="shared" si="5"/>
        <v>-2778</v>
      </c>
      <c r="I26" s="36" t="s">
        <v>132</v>
      </c>
      <c r="J26" s="37" t="s">
        <v>133</v>
      </c>
      <c r="K26" s="36">
        <v>-2778</v>
      </c>
      <c r="L26" s="36" t="s">
        <v>134</v>
      </c>
      <c r="M26" s="37" t="s">
        <v>87</v>
      </c>
      <c r="N26" s="37"/>
      <c r="O26" s="38" t="s">
        <v>88</v>
      </c>
      <c r="P26" s="39" t="s">
        <v>89</v>
      </c>
    </row>
    <row r="27" spans="1:16" ht="12.75" customHeight="1" thickBot="1" x14ac:dyDescent="0.25">
      <c r="A27" s="5" t="str">
        <f t="shared" si="0"/>
        <v>IBVS 4877 </v>
      </c>
      <c r="B27" s="7" t="str">
        <f t="shared" si="1"/>
        <v>I</v>
      </c>
      <c r="C27" s="5">
        <f t="shared" si="2"/>
        <v>50969.472500000003</v>
      </c>
      <c r="D27" s="6" t="str">
        <f t="shared" si="3"/>
        <v>vis</v>
      </c>
      <c r="E27" s="35">
        <f>VLOOKUP(C27,Active!C$21:E$973,3,FALSE)</f>
        <v>25436.958935812301</v>
      </c>
      <c r="F27" s="7" t="s">
        <v>67</v>
      </c>
      <c r="G27" s="6" t="str">
        <f t="shared" si="4"/>
        <v>50969.4725</v>
      </c>
      <c r="H27" s="5">
        <f t="shared" si="5"/>
        <v>25437</v>
      </c>
      <c r="I27" s="36" t="s">
        <v>359</v>
      </c>
      <c r="J27" s="37" t="s">
        <v>360</v>
      </c>
      <c r="K27" s="36">
        <v>25437</v>
      </c>
      <c r="L27" s="36" t="s">
        <v>361</v>
      </c>
      <c r="M27" s="37" t="s">
        <v>138</v>
      </c>
      <c r="N27" s="37" t="s">
        <v>139</v>
      </c>
      <c r="O27" s="38" t="s">
        <v>362</v>
      </c>
      <c r="P27" s="39" t="s">
        <v>363</v>
      </c>
    </row>
    <row r="28" spans="1:16" ht="12.75" customHeight="1" thickBot="1" x14ac:dyDescent="0.25">
      <c r="A28" s="5" t="str">
        <f t="shared" si="0"/>
        <v>IBVS 5287 </v>
      </c>
      <c r="B28" s="7" t="str">
        <f t="shared" si="1"/>
        <v>I</v>
      </c>
      <c r="C28" s="5">
        <f t="shared" si="2"/>
        <v>51781.381699999998</v>
      </c>
      <c r="D28" s="6" t="str">
        <f t="shared" si="3"/>
        <v>vis</v>
      </c>
      <c r="E28" s="35">
        <f>VLOOKUP(C28,Active!C$21:E$973,3,FALSE)</f>
        <v>27015.949785587181</v>
      </c>
      <c r="F28" s="7" t="s">
        <v>67</v>
      </c>
      <c r="G28" s="6" t="str">
        <f t="shared" si="4"/>
        <v>51781.3817</v>
      </c>
      <c r="H28" s="5">
        <f t="shared" si="5"/>
        <v>27016</v>
      </c>
      <c r="I28" s="36" t="s">
        <v>364</v>
      </c>
      <c r="J28" s="37" t="s">
        <v>365</v>
      </c>
      <c r="K28" s="36">
        <v>27016</v>
      </c>
      <c r="L28" s="36" t="s">
        <v>366</v>
      </c>
      <c r="M28" s="37" t="s">
        <v>138</v>
      </c>
      <c r="N28" s="37" t="s">
        <v>139</v>
      </c>
      <c r="O28" s="38" t="s">
        <v>367</v>
      </c>
      <c r="P28" s="39" t="s">
        <v>368</v>
      </c>
    </row>
    <row r="29" spans="1:16" ht="12.75" customHeight="1" thickBot="1" x14ac:dyDescent="0.25">
      <c r="A29" s="5" t="str">
        <f t="shared" si="0"/>
        <v>IBVS 5364 </v>
      </c>
      <c r="B29" s="7" t="str">
        <f t="shared" si="1"/>
        <v>I</v>
      </c>
      <c r="C29" s="5">
        <f t="shared" si="2"/>
        <v>52523.365299999998</v>
      </c>
      <c r="D29" s="6" t="str">
        <f t="shared" si="3"/>
        <v>vis</v>
      </c>
      <c r="E29" s="35">
        <f>VLOOKUP(C29,Active!C$21:E$973,3,FALSE)</f>
        <v>28458.950203716489</v>
      </c>
      <c r="F29" s="7" t="s">
        <v>67</v>
      </c>
      <c r="G29" s="6" t="str">
        <f t="shared" si="4"/>
        <v>52523.3653</v>
      </c>
      <c r="H29" s="5">
        <f t="shared" si="5"/>
        <v>28459</v>
      </c>
      <c r="I29" s="36" t="s">
        <v>369</v>
      </c>
      <c r="J29" s="37" t="s">
        <v>370</v>
      </c>
      <c r="K29" s="36">
        <v>28459</v>
      </c>
      <c r="L29" s="36" t="s">
        <v>371</v>
      </c>
      <c r="M29" s="37" t="s">
        <v>138</v>
      </c>
      <c r="N29" s="37" t="s">
        <v>139</v>
      </c>
      <c r="O29" s="38" t="s">
        <v>372</v>
      </c>
      <c r="P29" s="39" t="s">
        <v>373</v>
      </c>
    </row>
    <row r="30" spans="1:16" ht="12.75" customHeight="1" thickBot="1" x14ac:dyDescent="0.25">
      <c r="A30" s="5" t="str">
        <f t="shared" si="0"/>
        <v>BAVM 172 </v>
      </c>
      <c r="B30" s="7" t="str">
        <f t="shared" si="1"/>
        <v>I</v>
      </c>
      <c r="C30" s="5">
        <f t="shared" si="2"/>
        <v>52817.483399999997</v>
      </c>
      <c r="D30" s="6" t="str">
        <f t="shared" si="3"/>
        <v>vis</v>
      </c>
      <c r="E30" s="35">
        <f>VLOOKUP(C30,Active!C$21:E$973,3,FALSE)</f>
        <v>29030.947403222515</v>
      </c>
      <c r="F30" s="7" t="s">
        <v>67</v>
      </c>
      <c r="G30" s="6" t="str">
        <f t="shared" si="4"/>
        <v>52817.4834</v>
      </c>
      <c r="H30" s="5">
        <f t="shared" si="5"/>
        <v>29031</v>
      </c>
      <c r="I30" s="36" t="s">
        <v>374</v>
      </c>
      <c r="J30" s="37" t="s">
        <v>375</v>
      </c>
      <c r="K30" s="36">
        <v>29031</v>
      </c>
      <c r="L30" s="36" t="s">
        <v>376</v>
      </c>
      <c r="M30" s="37" t="s">
        <v>138</v>
      </c>
      <c r="N30" s="37" t="s">
        <v>377</v>
      </c>
      <c r="O30" s="38" t="s">
        <v>378</v>
      </c>
      <c r="P30" s="39" t="s">
        <v>379</v>
      </c>
    </row>
    <row r="31" spans="1:16" ht="12.75" customHeight="1" thickBot="1" x14ac:dyDescent="0.25">
      <c r="A31" s="5" t="str">
        <f t="shared" si="0"/>
        <v>IBVS 5668 </v>
      </c>
      <c r="B31" s="7" t="str">
        <f t="shared" si="1"/>
        <v>I</v>
      </c>
      <c r="C31" s="5">
        <f t="shared" si="2"/>
        <v>53217.510199999997</v>
      </c>
      <c r="D31" s="6" t="str">
        <f t="shared" si="3"/>
        <v>vis</v>
      </c>
      <c r="E31" s="35">
        <f>VLOOKUP(C31,Active!C$21:E$973,3,FALSE)</f>
        <v>29808.914516866171</v>
      </c>
      <c r="F31" s="7" t="s">
        <v>67</v>
      </c>
      <c r="G31" s="6" t="str">
        <f t="shared" si="4"/>
        <v>53217.5102</v>
      </c>
      <c r="H31" s="5">
        <f t="shared" si="5"/>
        <v>29809</v>
      </c>
      <c r="I31" s="36" t="s">
        <v>380</v>
      </c>
      <c r="J31" s="37" t="s">
        <v>381</v>
      </c>
      <c r="K31" s="36" t="s">
        <v>382</v>
      </c>
      <c r="L31" s="36" t="s">
        <v>383</v>
      </c>
      <c r="M31" s="37" t="s">
        <v>138</v>
      </c>
      <c r="N31" s="37" t="s">
        <v>139</v>
      </c>
      <c r="O31" s="38" t="s">
        <v>384</v>
      </c>
      <c r="P31" s="39" t="s">
        <v>385</v>
      </c>
    </row>
    <row r="32" spans="1:16" ht="12.75" customHeight="1" thickBot="1" x14ac:dyDescent="0.25">
      <c r="A32" s="5" t="str">
        <f t="shared" si="0"/>
        <v>IBVS 5668 </v>
      </c>
      <c r="B32" s="7" t="str">
        <f t="shared" si="1"/>
        <v>I</v>
      </c>
      <c r="C32" s="5">
        <f t="shared" si="2"/>
        <v>53233.462200000002</v>
      </c>
      <c r="D32" s="6" t="str">
        <f t="shared" si="3"/>
        <v>vis</v>
      </c>
      <c r="E32" s="35">
        <f>VLOOKUP(C32,Active!C$21:E$973,3,FALSE)</f>
        <v>29839.937766800544</v>
      </c>
      <c r="F32" s="7" t="s">
        <v>67</v>
      </c>
      <c r="G32" s="6" t="str">
        <f t="shared" si="4"/>
        <v>53233.4622</v>
      </c>
      <c r="H32" s="5">
        <f t="shared" si="5"/>
        <v>29840</v>
      </c>
      <c r="I32" s="36" t="s">
        <v>386</v>
      </c>
      <c r="J32" s="37" t="s">
        <v>387</v>
      </c>
      <c r="K32" s="36" t="s">
        <v>388</v>
      </c>
      <c r="L32" s="36" t="s">
        <v>389</v>
      </c>
      <c r="M32" s="37" t="s">
        <v>138</v>
      </c>
      <c r="N32" s="37" t="s">
        <v>139</v>
      </c>
      <c r="O32" s="38" t="s">
        <v>384</v>
      </c>
      <c r="P32" s="39" t="s">
        <v>385</v>
      </c>
    </row>
    <row r="33" spans="1:16" ht="12.75" customHeight="1" thickBot="1" x14ac:dyDescent="0.25">
      <c r="A33" s="5" t="str">
        <f t="shared" si="0"/>
        <v>IBVS 5668 </v>
      </c>
      <c r="B33" s="7" t="str">
        <f t="shared" si="1"/>
        <v>I</v>
      </c>
      <c r="C33" s="5">
        <f t="shared" si="2"/>
        <v>53246.311199999996</v>
      </c>
      <c r="D33" s="6" t="str">
        <f t="shared" si="3"/>
        <v>vis</v>
      </c>
      <c r="E33" s="35">
        <f>VLOOKUP(C33,Active!C$21:E$973,3,FALSE)</f>
        <v>29864.926341174069</v>
      </c>
      <c r="F33" s="7" t="s">
        <v>67</v>
      </c>
      <c r="G33" s="6" t="str">
        <f t="shared" si="4"/>
        <v>53246.3112</v>
      </c>
      <c r="H33" s="5">
        <f t="shared" si="5"/>
        <v>29865</v>
      </c>
      <c r="I33" s="36" t="s">
        <v>390</v>
      </c>
      <c r="J33" s="37" t="s">
        <v>391</v>
      </c>
      <c r="K33" s="36" t="s">
        <v>392</v>
      </c>
      <c r="L33" s="36" t="s">
        <v>393</v>
      </c>
      <c r="M33" s="37" t="s">
        <v>138</v>
      </c>
      <c r="N33" s="37" t="s">
        <v>139</v>
      </c>
      <c r="O33" s="38" t="s">
        <v>384</v>
      </c>
      <c r="P33" s="39" t="s">
        <v>385</v>
      </c>
    </row>
    <row r="34" spans="1:16" ht="12.75" customHeight="1" thickBot="1" x14ac:dyDescent="0.25">
      <c r="A34" s="5" t="str">
        <f t="shared" si="0"/>
        <v>IBVS 5668 </v>
      </c>
      <c r="B34" s="7" t="str">
        <f t="shared" si="1"/>
        <v>I</v>
      </c>
      <c r="C34" s="5">
        <f t="shared" si="2"/>
        <v>53265.332199999997</v>
      </c>
      <c r="D34" s="6" t="str">
        <f t="shared" si="3"/>
        <v>vis</v>
      </c>
      <c r="E34" s="35">
        <f>VLOOKUP(C34,Active!C$21:E$973,3,FALSE)</f>
        <v>29901.918143894825</v>
      </c>
      <c r="F34" s="7" t="s">
        <v>67</v>
      </c>
      <c r="G34" s="6" t="str">
        <f t="shared" si="4"/>
        <v>53265.3322</v>
      </c>
      <c r="H34" s="5">
        <f t="shared" si="5"/>
        <v>29902</v>
      </c>
      <c r="I34" s="36" t="s">
        <v>394</v>
      </c>
      <c r="J34" s="37" t="s">
        <v>395</v>
      </c>
      <c r="K34" s="36" t="s">
        <v>396</v>
      </c>
      <c r="L34" s="36" t="s">
        <v>397</v>
      </c>
      <c r="M34" s="37" t="s">
        <v>138</v>
      </c>
      <c r="N34" s="37" t="s">
        <v>139</v>
      </c>
      <c r="O34" s="38" t="s">
        <v>384</v>
      </c>
      <c r="P34" s="39" t="s">
        <v>385</v>
      </c>
    </row>
    <row r="35" spans="1:16" ht="12.75" customHeight="1" thickBot="1" x14ac:dyDescent="0.25">
      <c r="A35" s="5" t="str">
        <f t="shared" si="0"/>
        <v>IBVS 5668 </v>
      </c>
      <c r="B35" s="7" t="str">
        <f t="shared" si="1"/>
        <v>I</v>
      </c>
      <c r="C35" s="5">
        <f t="shared" si="2"/>
        <v>53266.3649</v>
      </c>
      <c r="D35" s="6" t="str">
        <f t="shared" si="3"/>
        <v>vis</v>
      </c>
      <c r="E35" s="35">
        <f>VLOOKUP(C35,Active!C$21:E$973,3,FALSE)</f>
        <v>29903.926525928888</v>
      </c>
      <c r="F35" s="7" t="s">
        <v>67</v>
      </c>
      <c r="G35" s="6" t="str">
        <f t="shared" si="4"/>
        <v>53266.3649</v>
      </c>
      <c r="H35" s="5">
        <f t="shared" si="5"/>
        <v>29904</v>
      </c>
      <c r="I35" s="36" t="s">
        <v>398</v>
      </c>
      <c r="J35" s="37" t="s">
        <v>399</v>
      </c>
      <c r="K35" s="36" t="s">
        <v>400</v>
      </c>
      <c r="L35" s="36" t="s">
        <v>401</v>
      </c>
      <c r="M35" s="37" t="s">
        <v>138</v>
      </c>
      <c r="N35" s="37" t="s">
        <v>139</v>
      </c>
      <c r="O35" s="38" t="s">
        <v>384</v>
      </c>
      <c r="P35" s="39" t="s">
        <v>385</v>
      </c>
    </row>
    <row r="36" spans="1:16" ht="12.75" customHeight="1" thickBot="1" x14ac:dyDescent="0.25">
      <c r="A36" s="5" t="str">
        <f t="shared" si="0"/>
        <v>IBVS 5668 </v>
      </c>
      <c r="B36" s="7" t="str">
        <f t="shared" si="1"/>
        <v>I</v>
      </c>
      <c r="C36" s="5">
        <f t="shared" si="2"/>
        <v>53267.389600000002</v>
      </c>
      <c r="D36" s="6" t="str">
        <f t="shared" si="3"/>
        <v>vis</v>
      </c>
      <c r="E36" s="35">
        <f>VLOOKUP(C36,Active!C$21:E$973,3,FALSE)</f>
        <v>29905.919349663076</v>
      </c>
      <c r="F36" s="7" t="s">
        <v>67</v>
      </c>
      <c r="G36" s="6" t="str">
        <f t="shared" si="4"/>
        <v>53267.3896</v>
      </c>
      <c r="H36" s="5">
        <f t="shared" si="5"/>
        <v>29906</v>
      </c>
      <c r="I36" s="36" t="s">
        <v>402</v>
      </c>
      <c r="J36" s="37" t="s">
        <v>403</v>
      </c>
      <c r="K36" s="36" t="s">
        <v>404</v>
      </c>
      <c r="L36" s="36" t="s">
        <v>405</v>
      </c>
      <c r="M36" s="37" t="s">
        <v>138</v>
      </c>
      <c r="N36" s="37" t="s">
        <v>139</v>
      </c>
      <c r="O36" s="38" t="s">
        <v>384</v>
      </c>
      <c r="P36" s="39" t="s">
        <v>385</v>
      </c>
    </row>
    <row r="37" spans="1:16" ht="12.75" customHeight="1" thickBot="1" x14ac:dyDescent="0.25">
      <c r="A37" s="5" t="str">
        <f t="shared" si="0"/>
        <v>IBVS 5668 </v>
      </c>
      <c r="B37" s="7" t="str">
        <f t="shared" si="1"/>
        <v>I</v>
      </c>
      <c r="C37" s="5">
        <f t="shared" si="2"/>
        <v>53282.300900000002</v>
      </c>
      <c r="D37" s="6" t="str">
        <f t="shared" si="3"/>
        <v>vis</v>
      </c>
      <c r="E37" s="35">
        <f>VLOOKUP(C37,Active!C$21:E$973,3,FALSE)</f>
        <v>29934.91865926352</v>
      </c>
      <c r="F37" s="7" t="s">
        <v>67</v>
      </c>
      <c r="G37" s="6" t="str">
        <f t="shared" si="4"/>
        <v>53282.3009</v>
      </c>
      <c r="H37" s="5">
        <f t="shared" si="5"/>
        <v>29935</v>
      </c>
      <c r="I37" s="36" t="s">
        <v>406</v>
      </c>
      <c r="J37" s="37" t="s">
        <v>407</v>
      </c>
      <c r="K37" s="36" t="s">
        <v>408</v>
      </c>
      <c r="L37" s="36" t="s">
        <v>409</v>
      </c>
      <c r="M37" s="37" t="s">
        <v>138</v>
      </c>
      <c r="N37" s="37" t="s">
        <v>139</v>
      </c>
      <c r="O37" s="38" t="s">
        <v>384</v>
      </c>
      <c r="P37" s="39" t="s">
        <v>385</v>
      </c>
    </row>
    <row r="38" spans="1:16" ht="12.75" customHeight="1" thickBot="1" x14ac:dyDescent="0.25">
      <c r="A38" s="5" t="str">
        <f t="shared" si="0"/>
        <v>IBVS 5668 </v>
      </c>
      <c r="B38" s="7" t="str">
        <f t="shared" si="1"/>
        <v>I</v>
      </c>
      <c r="C38" s="5">
        <f t="shared" si="2"/>
        <v>53283.3321</v>
      </c>
      <c r="D38" s="6" t="str">
        <f t="shared" si="3"/>
        <v>vis</v>
      </c>
      <c r="E38" s="35">
        <f>VLOOKUP(C38,Active!C$21:E$973,3,FALSE)</f>
        <v>29936.924124116344</v>
      </c>
      <c r="F38" s="7" t="s">
        <v>67</v>
      </c>
      <c r="G38" s="6" t="str">
        <f t="shared" si="4"/>
        <v>53283.3321</v>
      </c>
      <c r="H38" s="5">
        <f t="shared" si="5"/>
        <v>29937</v>
      </c>
      <c r="I38" s="36" t="s">
        <v>410</v>
      </c>
      <c r="J38" s="37" t="s">
        <v>411</v>
      </c>
      <c r="K38" s="36" t="s">
        <v>412</v>
      </c>
      <c r="L38" s="36" t="s">
        <v>413</v>
      </c>
      <c r="M38" s="37" t="s">
        <v>138</v>
      </c>
      <c r="N38" s="37" t="s">
        <v>139</v>
      </c>
      <c r="O38" s="38" t="s">
        <v>384</v>
      </c>
      <c r="P38" s="39" t="s">
        <v>385</v>
      </c>
    </row>
    <row r="39" spans="1:16" ht="12.75" customHeight="1" thickBot="1" x14ac:dyDescent="0.25">
      <c r="A39" s="5" t="str">
        <f t="shared" si="0"/>
        <v>IBVS 5668 </v>
      </c>
      <c r="B39" s="7" t="str">
        <f t="shared" si="1"/>
        <v>I</v>
      </c>
      <c r="C39" s="5">
        <f t="shared" si="2"/>
        <v>53284.358699999997</v>
      </c>
      <c r="D39" s="6" t="str">
        <f t="shared" si="3"/>
        <v>vis</v>
      </c>
      <c r="E39" s="35">
        <f>VLOOKUP(C39,Active!C$21:E$973,3,FALSE)</f>
        <v>29938.920642946741</v>
      </c>
      <c r="F39" s="7" t="s">
        <v>67</v>
      </c>
      <c r="G39" s="6" t="str">
        <f t="shared" si="4"/>
        <v>53284.3587</v>
      </c>
      <c r="H39" s="5">
        <f t="shared" si="5"/>
        <v>29939</v>
      </c>
      <c r="I39" s="36" t="s">
        <v>414</v>
      </c>
      <c r="J39" s="37" t="s">
        <v>415</v>
      </c>
      <c r="K39" s="36" t="s">
        <v>416</v>
      </c>
      <c r="L39" s="36" t="s">
        <v>417</v>
      </c>
      <c r="M39" s="37" t="s">
        <v>138</v>
      </c>
      <c r="N39" s="37" t="s">
        <v>139</v>
      </c>
      <c r="O39" s="38" t="s">
        <v>384</v>
      </c>
      <c r="P39" s="39" t="s">
        <v>385</v>
      </c>
    </row>
    <row r="40" spans="1:16" ht="12.75" customHeight="1" thickBot="1" x14ac:dyDescent="0.25">
      <c r="A40" s="5" t="str">
        <f t="shared" si="0"/>
        <v>IBVS 5668 </v>
      </c>
      <c r="B40" s="7" t="str">
        <f t="shared" si="1"/>
        <v>I</v>
      </c>
      <c r="C40" s="5">
        <f t="shared" si="2"/>
        <v>53285.3871</v>
      </c>
      <c r="D40" s="6" t="str">
        <f t="shared" si="3"/>
        <v>vis</v>
      </c>
      <c r="E40" s="35">
        <f>VLOOKUP(C40,Active!C$21:E$973,3,FALSE)</f>
        <v>29940.920662394623</v>
      </c>
      <c r="F40" s="7" t="s">
        <v>67</v>
      </c>
      <c r="G40" s="6" t="str">
        <f t="shared" si="4"/>
        <v>53285.3871</v>
      </c>
      <c r="H40" s="5">
        <f t="shared" si="5"/>
        <v>29941</v>
      </c>
      <c r="I40" s="36" t="s">
        <v>418</v>
      </c>
      <c r="J40" s="37" t="s">
        <v>419</v>
      </c>
      <c r="K40" s="36" t="s">
        <v>420</v>
      </c>
      <c r="L40" s="36" t="s">
        <v>417</v>
      </c>
      <c r="M40" s="37" t="s">
        <v>138</v>
      </c>
      <c r="N40" s="37" t="s">
        <v>139</v>
      </c>
      <c r="O40" s="38" t="s">
        <v>384</v>
      </c>
      <c r="P40" s="39" t="s">
        <v>385</v>
      </c>
    </row>
    <row r="41" spans="1:16" ht="12.75" customHeight="1" thickBot="1" x14ac:dyDescent="0.25">
      <c r="A41" s="5" t="str">
        <f t="shared" si="0"/>
        <v>OEJV 0074 </v>
      </c>
      <c r="B41" s="7" t="str">
        <f t="shared" si="1"/>
        <v>II</v>
      </c>
      <c r="C41" s="5">
        <f t="shared" si="2"/>
        <v>53515.487609999996</v>
      </c>
      <c r="D41" s="6" t="str">
        <f t="shared" si="3"/>
        <v>vis</v>
      </c>
      <c r="E41" s="35">
        <f>VLOOKUP(C41,Active!C$21:E$973,3,FALSE)</f>
        <v>30388.417254154552</v>
      </c>
      <c r="F41" s="7" t="s">
        <v>67</v>
      </c>
      <c r="G41" s="6" t="str">
        <f t="shared" si="4"/>
        <v>53515.48761</v>
      </c>
      <c r="H41" s="5">
        <f t="shared" si="5"/>
        <v>30388.5</v>
      </c>
      <c r="I41" s="36" t="s">
        <v>421</v>
      </c>
      <c r="J41" s="37" t="s">
        <v>422</v>
      </c>
      <c r="K41" s="36" t="s">
        <v>423</v>
      </c>
      <c r="L41" s="36" t="s">
        <v>424</v>
      </c>
      <c r="M41" s="37" t="s">
        <v>425</v>
      </c>
      <c r="N41" s="37" t="s">
        <v>426</v>
      </c>
      <c r="O41" s="38" t="s">
        <v>427</v>
      </c>
      <c r="P41" s="39" t="s">
        <v>428</v>
      </c>
    </row>
    <row r="42" spans="1:16" ht="12.75" customHeight="1" thickBot="1" x14ac:dyDescent="0.25">
      <c r="A42" s="5" t="str">
        <f t="shared" si="0"/>
        <v>OEJV 0074 </v>
      </c>
      <c r="B42" s="7" t="str">
        <f t="shared" si="1"/>
        <v>II</v>
      </c>
      <c r="C42" s="5">
        <f t="shared" si="2"/>
        <v>53516.508580000002</v>
      </c>
      <c r="D42" s="6" t="str">
        <f t="shared" si="3"/>
        <v>vis</v>
      </c>
      <c r="E42" s="35">
        <f>VLOOKUP(C42,Active!C$21:E$973,3,FALSE)</f>
        <v>30390.402823831435</v>
      </c>
      <c r="F42" s="7" t="s">
        <v>67</v>
      </c>
      <c r="G42" s="6" t="str">
        <f t="shared" si="4"/>
        <v>53516.50858</v>
      </c>
      <c r="H42" s="5">
        <f t="shared" si="5"/>
        <v>30390.5</v>
      </c>
      <c r="I42" s="36" t="s">
        <v>434</v>
      </c>
      <c r="J42" s="37" t="s">
        <v>435</v>
      </c>
      <c r="K42" s="36" t="s">
        <v>436</v>
      </c>
      <c r="L42" s="36" t="s">
        <v>437</v>
      </c>
      <c r="M42" s="37" t="s">
        <v>425</v>
      </c>
      <c r="N42" s="37" t="s">
        <v>30</v>
      </c>
      <c r="O42" s="38" t="s">
        <v>438</v>
      </c>
      <c r="P42" s="39" t="s">
        <v>428</v>
      </c>
    </row>
    <row r="43" spans="1:16" ht="12.75" customHeight="1" thickBot="1" x14ac:dyDescent="0.25">
      <c r="A43" s="5" t="str">
        <f t="shared" ref="A43:A74" si="6">P43</f>
        <v>OEJV 0074 </v>
      </c>
      <c r="B43" s="7" t="str">
        <f t="shared" ref="B43:B74" si="7">IF(H43=INT(H43),"I","II")</f>
        <v>I</v>
      </c>
      <c r="C43" s="5">
        <f t="shared" ref="C43:C74" si="8">1*G43</f>
        <v>53522.431149999997</v>
      </c>
      <c r="D43" s="6" t="str">
        <f t="shared" ref="D43:D74" si="9">VLOOKUP(F43,I$1:J$5,2,FALSE)</f>
        <v>vis</v>
      </c>
      <c r="E43" s="35">
        <f>VLOOKUP(C43,Active!C$21:E$973,3,FALSE)</f>
        <v>30401.920963836677</v>
      </c>
      <c r="F43" s="7" t="s">
        <v>67</v>
      </c>
      <c r="G43" s="6" t="str">
        <f t="shared" ref="G43:G74" si="10">MID(I43,3,LEN(I43)-3)</f>
        <v>53522.43115</v>
      </c>
      <c r="H43" s="5">
        <f t="shared" ref="H43:H74" si="11">1*K43</f>
        <v>30402</v>
      </c>
      <c r="I43" s="36" t="s">
        <v>439</v>
      </c>
      <c r="J43" s="37" t="s">
        <v>440</v>
      </c>
      <c r="K43" s="36" t="s">
        <v>441</v>
      </c>
      <c r="L43" s="36" t="s">
        <v>442</v>
      </c>
      <c r="M43" s="37" t="s">
        <v>425</v>
      </c>
      <c r="N43" s="37" t="s">
        <v>426</v>
      </c>
      <c r="O43" s="38" t="s">
        <v>427</v>
      </c>
      <c r="P43" s="39" t="s">
        <v>428</v>
      </c>
    </row>
    <row r="44" spans="1:16" ht="12.75" customHeight="1" thickBot="1" x14ac:dyDescent="0.25">
      <c r="A44" s="5" t="str">
        <f t="shared" si="6"/>
        <v>OEJV 0074 </v>
      </c>
      <c r="B44" s="7" t="str">
        <f t="shared" si="7"/>
        <v>I</v>
      </c>
      <c r="C44" s="5">
        <f t="shared" si="8"/>
        <v>53523.452689999998</v>
      </c>
      <c r="D44" s="6" t="str">
        <f t="shared" si="9"/>
        <v>vis</v>
      </c>
      <c r="E44" s="35">
        <f>VLOOKUP(C44,Active!C$21:E$973,3,FALSE)</f>
        <v>30403.907642042417</v>
      </c>
      <c r="F44" s="7" t="s">
        <v>67</v>
      </c>
      <c r="G44" s="6" t="str">
        <f t="shared" si="10"/>
        <v>53523.45269</v>
      </c>
      <c r="H44" s="5">
        <f t="shared" si="11"/>
        <v>30404</v>
      </c>
      <c r="I44" s="36" t="s">
        <v>443</v>
      </c>
      <c r="J44" s="37" t="s">
        <v>444</v>
      </c>
      <c r="K44" s="36" t="s">
        <v>445</v>
      </c>
      <c r="L44" s="36" t="s">
        <v>446</v>
      </c>
      <c r="M44" s="37" t="s">
        <v>425</v>
      </c>
      <c r="N44" s="37" t="s">
        <v>30</v>
      </c>
      <c r="O44" s="38" t="s">
        <v>438</v>
      </c>
      <c r="P44" s="39" t="s">
        <v>428</v>
      </c>
    </row>
    <row r="45" spans="1:16" ht="12.75" customHeight="1" thickBot="1" x14ac:dyDescent="0.25">
      <c r="A45" s="5" t="str">
        <f t="shared" si="6"/>
        <v>OEJV 0074 </v>
      </c>
      <c r="B45" s="7" t="str">
        <f t="shared" si="7"/>
        <v>I</v>
      </c>
      <c r="C45" s="5">
        <f t="shared" si="8"/>
        <v>53523.45478</v>
      </c>
      <c r="D45" s="6" t="str">
        <f t="shared" si="9"/>
        <v>vis</v>
      </c>
      <c r="E45" s="35">
        <f>VLOOKUP(C45,Active!C$21:E$973,3,FALSE)</f>
        <v>30403.911706648261</v>
      </c>
      <c r="F45" s="7" t="s">
        <v>67</v>
      </c>
      <c r="G45" s="6" t="str">
        <f t="shared" si="10"/>
        <v>53523.45478</v>
      </c>
      <c r="H45" s="5">
        <f t="shared" si="11"/>
        <v>30404</v>
      </c>
      <c r="I45" s="36" t="s">
        <v>447</v>
      </c>
      <c r="J45" s="37" t="s">
        <v>448</v>
      </c>
      <c r="K45" s="36" t="s">
        <v>445</v>
      </c>
      <c r="L45" s="36" t="s">
        <v>449</v>
      </c>
      <c r="M45" s="37" t="s">
        <v>425</v>
      </c>
      <c r="N45" s="37" t="s">
        <v>67</v>
      </c>
      <c r="O45" s="38" t="s">
        <v>438</v>
      </c>
      <c r="P45" s="39" t="s">
        <v>428</v>
      </c>
    </row>
    <row r="46" spans="1:16" ht="12.75" customHeight="1" thickBot="1" x14ac:dyDescent="0.25">
      <c r="A46" s="5" t="str">
        <f t="shared" si="6"/>
        <v>OEJV 0074 </v>
      </c>
      <c r="B46" s="7" t="str">
        <f t="shared" si="7"/>
        <v>I</v>
      </c>
      <c r="C46" s="5">
        <f t="shared" si="8"/>
        <v>53523.45478</v>
      </c>
      <c r="D46" s="6" t="str">
        <f t="shared" si="9"/>
        <v>vis</v>
      </c>
      <c r="E46" s="35">
        <f>VLOOKUP(C46,Active!C$21:E$973,3,FALSE)</f>
        <v>30403.911706648261</v>
      </c>
      <c r="F46" s="7" t="s">
        <v>67</v>
      </c>
      <c r="G46" s="6" t="str">
        <f t="shared" si="10"/>
        <v>53523.45478</v>
      </c>
      <c r="H46" s="5">
        <f t="shared" si="11"/>
        <v>30404</v>
      </c>
      <c r="I46" s="36" t="s">
        <v>447</v>
      </c>
      <c r="J46" s="37" t="s">
        <v>448</v>
      </c>
      <c r="K46" s="36" t="s">
        <v>445</v>
      </c>
      <c r="L46" s="36" t="s">
        <v>449</v>
      </c>
      <c r="M46" s="37" t="s">
        <v>425</v>
      </c>
      <c r="N46" s="37" t="s">
        <v>426</v>
      </c>
      <c r="O46" s="38" t="s">
        <v>438</v>
      </c>
      <c r="P46" s="39" t="s">
        <v>428</v>
      </c>
    </row>
    <row r="47" spans="1:16" ht="12.75" customHeight="1" thickBot="1" x14ac:dyDescent="0.25">
      <c r="A47" s="5" t="str">
        <f t="shared" si="6"/>
        <v>OEJV 0074 </v>
      </c>
      <c r="B47" s="7" t="str">
        <f t="shared" si="7"/>
        <v>I</v>
      </c>
      <c r="C47" s="5">
        <f t="shared" si="8"/>
        <v>53525.51053</v>
      </c>
      <c r="D47" s="6" t="str">
        <f t="shared" si="9"/>
        <v>vis</v>
      </c>
      <c r="E47" s="35">
        <f>VLOOKUP(C47,Active!C$21:E$973,3,FALSE)</f>
        <v>30407.909703517154</v>
      </c>
      <c r="F47" s="7" t="s">
        <v>67</v>
      </c>
      <c r="G47" s="6" t="str">
        <f t="shared" si="10"/>
        <v>53525.51053</v>
      </c>
      <c r="H47" s="5">
        <f t="shared" si="11"/>
        <v>30408</v>
      </c>
      <c r="I47" s="36" t="s">
        <v>450</v>
      </c>
      <c r="J47" s="37" t="s">
        <v>451</v>
      </c>
      <c r="K47" s="36" t="s">
        <v>452</v>
      </c>
      <c r="L47" s="36" t="s">
        <v>453</v>
      </c>
      <c r="M47" s="37" t="s">
        <v>425</v>
      </c>
      <c r="N47" s="37" t="s">
        <v>67</v>
      </c>
      <c r="O47" s="38" t="s">
        <v>438</v>
      </c>
      <c r="P47" s="39" t="s">
        <v>428</v>
      </c>
    </row>
    <row r="48" spans="1:16" ht="12.75" customHeight="1" thickBot="1" x14ac:dyDescent="0.25">
      <c r="A48" s="5" t="str">
        <f t="shared" si="6"/>
        <v>OEJV 0074 </v>
      </c>
      <c r="B48" s="7" t="str">
        <f t="shared" si="7"/>
        <v>I</v>
      </c>
      <c r="C48" s="5">
        <f t="shared" si="8"/>
        <v>53525.51053</v>
      </c>
      <c r="D48" s="6" t="str">
        <f t="shared" si="9"/>
        <v>vis</v>
      </c>
      <c r="E48" s="35">
        <f>VLOOKUP(C48,Active!C$21:E$973,3,FALSE)</f>
        <v>30407.909703517154</v>
      </c>
      <c r="F48" s="7" t="s">
        <v>67</v>
      </c>
      <c r="G48" s="6" t="str">
        <f t="shared" si="10"/>
        <v>53525.51053</v>
      </c>
      <c r="H48" s="5">
        <f t="shared" si="11"/>
        <v>30408</v>
      </c>
      <c r="I48" s="36" t="s">
        <v>450</v>
      </c>
      <c r="J48" s="37" t="s">
        <v>451</v>
      </c>
      <c r="K48" s="36" t="s">
        <v>452</v>
      </c>
      <c r="L48" s="36" t="s">
        <v>453</v>
      </c>
      <c r="M48" s="37" t="s">
        <v>425</v>
      </c>
      <c r="N48" s="37" t="s">
        <v>30</v>
      </c>
      <c r="O48" s="38" t="s">
        <v>438</v>
      </c>
      <c r="P48" s="39" t="s">
        <v>428</v>
      </c>
    </row>
    <row r="49" spans="1:16" ht="12.75" customHeight="1" thickBot="1" x14ac:dyDescent="0.25">
      <c r="A49" s="5" t="str">
        <f t="shared" si="6"/>
        <v>OEJV 0074 </v>
      </c>
      <c r="B49" s="7" t="str">
        <f t="shared" si="7"/>
        <v>I</v>
      </c>
      <c r="C49" s="5">
        <f t="shared" si="8"/>
        <v>53525.511229999996</v>
      </c>
      <c r="D49" s="6" t="str">
        <f t="shared" si="9"/>
        <v>vis</v>
      </c>
      <c r="E49" s="35">
        <f>VLOOKUP(C49,Active!C$21:E$973,3,FALSE)</f>
        <v>30407.911064868385</v>
      </c>
      <c r="F49" s="7" t="s">
        <v>67</v>
      </c>
      <c r="G49" s="6" t="str">
        <f t="shared" si="10"/>
        <v>53525.51123</v>
      </c>
      <c r="H49" s="5">
        <f t="shared" si="11"/>
        <v>30408</v>
      </c>
      <c r="I49" s="36" t="s">
        <v>454</v>
      </c>
      <c r="J49" s="37" t="s">
        <v>455</v>
      </c>
      <c r="K49" s="36" t="s">
        <v>452</v>
      </c>
      <c r="L49" s="36" t="s">
        <v>456</v>
      </c>
      <c r="M49" s="37" t="s">
        <v>425</v>
      </c>
      <c r="N49" s="37" t="s">
        <v>426</v>
      </c>
      <c r="O49" s="38" t="s">
        <v>438</v>
      </c>
      <c r="P49" s="39" t="s">
        <v>428</v>
      </c>
    </row>
    <row r="50" spans="1:16" ht="12.75" customHeight="1" thickBot="1" x14ac:dyDescent="0.25">
      <c r="A50" s="5" t="str">
        <f t="shared" si="6"/>
        <v>OEJV 0074 </v>
      </c>
      <c r="B50" s="7" t="str">
        <f t="shared" si="7"/>
        <v>I</v>
      </c>
      <c r="C50" s="5">
        <f t="shared" si="8"/>
        <v>53595.445419999996</v>
      </c>
      <c r="D50" s="6" t="str">
        <f t="shared" si="9"/>
        <v>vis</v>
      </c>
      <c r="E50" s="35">
        <f>VLOOKUP(C50,Active!C$21:E$973,3,FALSE)</f>
        <v>30543.918202238448</v>
      </c>
      <c r="F50" s="7" t="s">
        <v>67</v>
      </c>
      <c r="G50" s="6" t="str">
        <f t="shared" si="10"/>
        <v>53595.44542</v>
      </c>
      <c r="H50" s="5">
        <f t="shared" si="11"/>
        <v>30544</v>
      </c>
      <c r="I50" s="36" t="s">
        <v>470</v>
      </c>
      <c r="J50" s="37" t="s">
        <v>471</v>
      </c>
      <c r="K50" s="36" t="s">
        <v>472</v>
      </c>
      <c r="L50" s="36" t="s">
        <v>473</v>
      </c>
      <c r="M50" s="37" t="s">
        <v>425</v>
      </c>
      <c r="N50" s="37" t="s">
        <v>30</v>
      </c>
      <c r="O50" s="38" t="s">
        <v>438</v>
      </c>
      <c r="P50" s="39" t="s">
        <v>428</v>
      </c>
    </row>
    <row r="51" spans="1:16" ht="12.75" customHeight="1" thickBot="1" x14ac:dyDescent="0.25">
      <c r="A51" s="5" t="str">
        <f t="shared" si="6"/>
        <v>IBVS 5777 </v>
      </c>
      <c r="B51" s="7" t="str">
        <f t="shared" si="7"/>
        <v>I</v>
      </c>
      <c r="C51" s="5">
        <f t="shared" si="8"/>
        <v>53900.361900000004</v>
      </c>
      <c r="D51" s="6" t="str">
        <f t="shared" si="9"/>
        <v>vis</v>
      </c>
      <c r="E51" s="35">
        <f>VLOOKUP(C51,Active!C$21:E$973,3,FALSE)</f>
        <v>31136.915956008921</v>
      </c>
      <c r="F51" s="7" t="s">
        <v>67</v>
      </c>
      <c r="G51" s="6" t="str">
        <f t="shared" si="10"/>
        <v>53900.3619</v>
      </c>
      <c r="H51" s="5">
        <f t="shared" si="11"/>
        <v>31137</v>
      </c>
      <c r="I51" s="36" t="s">
        <v>485</v>
      </c>
      <c r="J51" s="37" t="s">
        <v>486</v>
      </c>
      <c r="K51" s="36" t="s">
        <v>487</v>
      </c>
      <c r="L51" s="36" t="s">
        <v>488</v>
      </c>
      <c r="M51" s="37" t="s">
        <v>425</v>
      </c>
      <c r="N51" s="37" t="s">
        <v>67</v>
      </c>
      <c r="O51" s="38" t="s">
        <v>432</v>
      </c>
      <c r="P51" s="39" t="s">
        <v>433</v>
      </c>
    </row>
    <row r="52" spans="1:16" ht="12.75" customHeight="1" thickBot="1" x14ac:dyDescent="0.25">
      <c r="A52" s="5" t="str">
        <f t="shared" si="6"/>
        <v>IBVS 5777 </v>
      </c>
      <c r="B52" s="7" t="str">
        <f t="shared" si="7"/>
        <v>I</v>
      </c>
      <c r="C52" s="5">
        <f t="shared" si="8"/>
        <v>53902.411699999997</v>
      </c>
      <c r="D52" s="6" t="str">
        <f t="shared" si="9"/>
        <v>vis</v>
      </c>
      <c r="E52" s="35">
        <f>VLOOKUP(C52,Active!C$21:E$973,3,FALSE)</f>
        <v>31140.902381392272</v>
      </c>
      <c r="F52" s="7" t="s">
        <v>67</v>
      </c>
      <c r="G52" s="6" t="str">
        <f t="shared" si="10"/>
        <v>53902.4117</v>
      </c>
      <c r="H52" s="5">
        <f t="shared" si="11"/>
        <v>31141</v>
      </c>
      <c r="I52" s="36" t="s">
        <v>489</v>
      </c>
      <c r="J52" s="37" t="s">
        <v>490</v>
      </c>
      <c r="K52" s="36" t="s">
        <v>491</v>
      </c>
      <c r="L52" s="36" t="s">
        <v>492</v>
      </c>
      <c r="M52" s="37" t="s">
        <v>425</v>
      </c>
      <c r="N52" s="37" t="s">
        <v>67</v>
      </c>
      <c r="O52" s="38" t="s">
        <v>432</v>
      </c>
      <c r="P52" s="39" t="s">
        <v>433</v>
      </c>
    </row>
    <row r="53" spans="1:16" ht="12.75" customHeight="1" thickBot="1" x14ac:dyDescent="0.25">
      <c r="A53" s="5" t="str">
        <f t="shared" si="6"/>
        <v>IBVS 5777 </v>
      </c>
      <c r="B53" s="7" t="str">
        <f t="shared" si="7"/>
        <v>I</v>
      </c>
      <c r="C53" s="5">
        <f t="shared" si="8"/>
        <v>53940.464800000002</v>
      </c>
      <c r="D53" s="6" t="str">
        <f t="shared" si="9"/>
        <v>vis</v>
      </c>
      <c r="E53" s="35">
        <f>VLOOKUP(C53,Active!C$21:E$973,3,FALSE)</f>
        <v>31214.907573974862</v>
      </c>
      <c r="F53" s="7" t="s">
        <v>67</v>
      </c>
      <c r="G53" s="6" t="str">
        <f t="shared" si="10"/>
        <v>53940.4648</v>
      </c>
      <c r="H53" s="5">
        <f t="shared" si="11"/>
        <v>31215</v>
      </c>
      <c r="I53" s="36" t="s">
        <v>493</v>
      </c>
      <c r="J53" s="37" t="s">
        <v>494</v>
      </c>
      <c r="K53" s="36" t="s">
        <v>495</v>
      </c>
      <c r="L53" s="36" t="s">
        <v>496</v>
      </c>
      <c r="M53" s="37" t="s">
        <v>425</v>
      </c>
      <c r="N53" s="37" t="s">
        <v>67</v>
      </c>
      <c r="O53" s="38" t="s">
        <v>432</v>
      </c>
      <c r="P53" s="39" t="s">
        <v>433</v>
      </c>
    </row>
    <row r="54" spans="1:16" ht="12.75" customHeight="1" thickBot="1" x14ac:dyDescent="0.25">
      <c r="A54" s="5" t="str">
        <f t="shared" si="6"/>
        <v>IBVS 5777 </v>
      </c>
      <c r="B54" s="7" t="str">
        <f t="shared" si="7"/>
        <v>II</v>
      </c>
      <c r="C54" s="5">
        <f t="shared" si="8"/>
        <v>53967.487699999998</v>
      </c>
      <c r="D54" s="6" t="str">
        <f t="shared" si="9"/>
        <v>vis</v>
      </c>
      <c r="E54" s="35">
        <f>VLOOKUP(C54,Active!C$21:E$973,3,FALSE)</f>
        <v>31267.461371658614</v>
      </c>
      <c r="F54" s="7" t="s">
        <v>67</v>
      </c>
      <c r="G54" s="6" t="str">
        <f t="shared" si="10"/>
        <v>53967.4877</v>
      </c>
      <c r="H54" s="5">
        <f t="shared" si="11"/>
        <v>31267.5</v>
      </c>
      <c r="I54" s="36" t="s">
        <v>497</v>
      </c>
      <c r="J54" s="37" t="s">
        <v>498</v>
      </c>
      <c r="K54" s="36" t="s">
        <v>499</v>
      </c>
      <c r="L54" s="36" t="s">
        <v>500</v>
      </c>
      <c r="M54" s="37" t="s">
        <v>425</v>
      </c>
      <c r="N54" s="37" t="s">
        <v>461</v>
      </c>
      <c r="O54" s="38" t="s">
        <v>432</v>
      </c>
      <c r="P54" s="39" t="s">
        <v>433</v>
      </c>
    </row>
    <row r="55" spans="1:16" ht="12.75" customHeight="1" thickBot="1" x14ac:dyDescent="0.25">
      <c r="A55" s="5" t="str">
        <f t="shared" si="6"/>
        <v>IBVS 5777 </v>
      </c>
      <c r="B55" s="7" t="str">
        <f t="shared" si="7"/>
        <v>I</v>
      </c>
      <c r="C55" s="5">
        <f t="shared" si="8"/>
        <v>53972.347600000001</v>
      </c>
      <c r="D55" s="6" t="str">
        <f t="shared" si="9"/>
        <v>vis</v>
      </c>
      <c r="E55" s="35">
        <f>VLOOKUP(C55,Active!C$21:E$973,3,FALSE)</f>
        <v>31276.912844348943</v>
      </c>
      <c r="F55" s="7" t="s">
        <v>67</v>
      </c>
      <c r="G55" s="6" t="str">
        <f t="shared" si="10"/>
        <v>53972.3476</v>
      </c>
      <c r="H55" s="5">
        <f t="shared" si="11"/>
        <v>31277</v>
      </c>
      <c r="I55" s="36" t="s">
        <v>501</v>
      </c>
      <c r="J55" s="37" t="s">
        <v>502</v>
      </c>
      <c r="K55" s="36" t="s">
        <v>503</v>
      </c>
      <c r="L55" s="36" t="s">
        <v>504</v>
      </c>
      <c r="M55" s="37" t="s">
        <v>425</v>
      </c>
      <c r="N55" s="37" t="s">
        <v>67</v>
      </c>
      <c r="O55" s="38" t="s">
        <v>432</v>
      </c>
      <c r="P55" s="39" t="s">
        <v>433</v>
      </c>
    </row>
    <row r="56" spans="1:16" ht="12.75" customHeight="1" thickBot="1" x14ac:dyDescent="0.25">
      <c r="A56" s="5" t="str">
        <f t="shared" si="6"/>
        <v>IBVS 5777 </v>
      </c>
      <c r="B56" s="7" t="str">
        <f t="shared" si="7"/>
        <v>I</v>
      </c>
      <c r="C56" s="5">
        <f t="shared" si="8"/>
        <v>53975.432399999998</v>
      </c>
      <c r="D56" s="6" t="str">
        <f t="shared" si="9"/>
        <v>vis</v>
      </c>
      <c r="E56" s="35">
        <f>VLOOKUP(C56,Active!C$21:E$973,3,FALSE)</f>
        <v>31282.912124777566</v>
      </c>
      <c r="F56" s="7" t="s">
        <v>67</v>
      </c>
      <c r="G56" s="6" t="str">
        <f t="shared" si="10"/>
        <v>53975.4324</v>
      </c>
      <c r="H56" s="5">
        <f t="shared" si="11"/>
        <v>31283</v>
      </c>
      <c r="I56" s="36" t="s">
        <v>505</v>
      </c>
      <c r="J56" s="37" t="s">
        <v>506</v>
      </c>
      <c r="K56" s="36" t="s">
        <v>507</v>
      </c>
      <c r="L56" s="36" t="s">
        <v>508</v>
      </c>
      <c r="M56" s="37" t="s">
        <v>425</v>
      </c>
      <c r="N56" s="37" t="s">
        <v>509</v>
      </c>
      <c r="O56" s="38" t="s">
        <v>432</v>
      </c>
      <c r="P56" s="39" t="s">
        <v>433</v>
      </c>
    </row>
    <row r="57" spans="1:16" ht="12.75" customHeight="1" thickBot="1" x14ac:dyDescent="0.25">
      <c r="A57" s="5" t="str">
        <f t="shared" si="6"/>
        <v>IBVS 5777 </v>
      </c>
      <c r="B57" s="7" t="str">
        <f t="shared" si="7"/>
        <v>I</v>
      </c>
      <c r="C57" s="5">
        <f t="shared" si="8"/>
        <v>53991.363599999997</v>
      </c>
      <c r="D57" s="6" t="str">
        <f t="shared" si="9"/>
        <v>vis</v>
      </c>
      <c r="E57" s="35">
        <f>VLOOKUP(C57,Active!C$21:E$973,3,FALSE)</f>
        <v>31313.894923132277</v>
      </c>
      <c r="F57" s="7" t="s">
        <v>67</v>
      </c>
      <c r="G57" s="6" t="str">
        <f t="shared" si="10"/>
        <v>53991.3636</v>
      </c>
      <c r="H57" s="5">
        <f t="shared" si="11"/>
        <v>31314</v>
      </c>
      <c r="I57" s="36" t="s">
        <v>510</v>
      </c>
      <c r="J57" s="37" t="s">
        <v>511</v>
      </c>
      <c r="K57" s="36" t="s">
        <v>512</v>
      </c>
      <c r="L57" s="36" t="s">
        <v>513</v>
      </c>
      <c r="M57" s="37" t="s">
        <v>425</v>
      </c>
      <c r="N57" s="37" t="s">
        <v>461</v>
      </c>
      <c r="O57" s="38" t="s">
        <v>432</v>
      </c>
      <c r="P57" s="39" t="s">
        <v>433</v>
      </c>
    </row>
    <row r="58" spans="1:16" ht="12.75" customHeight="1" thickBot="1" x14ac:dyDescent="0.25">
      <c r="A58" s="5" t="str">
        <f t="shared" si="6"/>
        <v>IBVS 5777 </v>
      </c>
      <c r="B58" s="7" t="str">
        <f t="shared" si="7"/>
        <v>I</v>
      </c>
      <c r="C58" s="5">
        <f t="shared" si="8"/>
        <v>53992.406600000002</v>
      </c>
      <c r="D58" s="6" t="str">
        <f t="shared" si="9"/>
        <v>vis</v>
      </c>
      <c r="E58" s="35">
        <f>VLOOKUP(C58,Active!C$21:E$973,3,FALSE)</f>
        <v>31315.923336477415</v>
      </c>
      <c r="F58" s="7" t="s">
        <v>67</v>
      </c>
      <c r="G58" s="6" t="str">
        <f t="shared" si="10"/>
        <v>53992.4066</v>
      </c>
      <c r="H58" s="5">
        <f t="shared" si="11"/>
        <v>31316</v>
      </c>
      <c r="I58" s="36" t="s">
        <v>514</v>
      </c>
      <c r="J58" s="37" t="s">
        <v>515</v>
      </c>
      <c r="K58" s="36" t="s">
        <v>516</v>
      </c>
      <c r="L58" s="36" t="s">
        <v>517</v>
      </c>
      <c r="M58" s="37" t="s">
        <v>425</v>
      </c>
      <c r="N58" s="37" t="s">
        <v>461</v>
      </c>
      <c r="O58" s="38" t="s">
        <v>432</v>
      </c>
      <c r="P58" s="39" t="s">
        <v>433</v>
      </c>
    </row>
    <row r="59" spans="1:16" ht="12.75" customHeight="1" thickBot="1" x14ac:dyDescent="0.25">
      <c r="A59" s="5" t="str">
        <f t="shared" si="6"/>
        <v>IBVS 5777 </v>
      </c>
      <c r="B59" s="7" t="str">
        <f t="shared" si="7"/>
        <v>I</v>
      </c>
      <c r="C59" s="5">
        <f t="shared" si="8"/>
        <v>53993.4375</v>
      </c>
      <c r="D59" s="6" t="str">
        <f t="shared" si="9"/>
        <v>vis</v>
      </c>
      <c r="E59" s="35">
        <f>VLOOKUP(C59,Active!C$21:E$973,3,FALSE)</f>
        <v>31317.928217893997</v>
      </c>
      <c r="F59" s="7" t="s">
        <v>67</v>
      </c>
      <c r="G59" s="6" t="str">
        <f t="shared" si="10"/>
        <v>53993.4375</v>
      </c>
      <c r="H59" s="5">
        <f t="shared" si="11"/>
        <v>31318</v>
      </c>
      <c r="I59" s="36" t="s">
        <v>518</v>
      </c>
      <c r="J59" s="37" t="s">
        <v>519</v>
      </c>
      <c r="K59" s="36" t="s">
        <v>520</v>
      </c>
      <c r="L59" s="36" t="s">
        <v>521</v>
      </c>
      <c r="M59" s="37" t="s">
        <v>425</v>
      </c>
      <c r="N59" s="37" t="s">
        <v>461</v>
      </c>
      <c r="O59" s="38" t="s">
        <v>432</v>
      </c>
      <c r="P59" s="39" t="s">
        <v>433</v>
      </c>
    </row>
    <row r="60" spans="1:16" ht="12.75" customHeight="1" thickBot="1" x14ac:dyDescent="0.25">
      <c r="A60" s="5" t="str">
        <f t="shared" si="6"/>
        <v>IBVS 5777 </v>
      </c>
      <c r="B60" s="7" t="str">
        <f t="shared" si="7"/>
        <v>I</v>
      </c>
      <c r="C60" s="5">
        <f t="shared" si="8"/>
        <v>53993.4427</v>
      </c>
      <c r="D60" s="6" t="str">
        <f t="shared" si="9"/>
        <v>vis</v>
      </c>
      <c r="E60" s="35">
        <f>VLOOKUP(C60,Active!C$21:E$973,3,FALSE)</f>
        <v>31317.938330788907</v>
      </c>
      <c r="F60" s="7" t="s">
        <v>67</v>
      </c>
      <c r="G60" s="6" t="str">
        <f t="shared" si="10"/>
        <v>53993.4427</v>
      </c>
      <c r="H60" s="5">
        <f t="shared" si="11"/>
        <v>31318</v>
      </c>
      <c r="I60" s="36" t="s">
        <v>522</v>
      </c>
      <c r="J60" s="37" t="s">
        <v>523</v>
      </c>
      <c r="K60" s="36" t="s">
        <v>520</v>
      </c>
      <c r="L60" s="36" t="s">
        <v>524</v>
      </c>
      <c r="M60" s="37" t="s">
        <v>425</v>
      </c>
      <c r="N60" s="37" t="s">
        <v>67</v>
      </c>
      <c r="O60" s="38" t="s">
        <v>432</v>
      </c>
      <c r="P60" s="39" t="s">
        <v>433</v>
      </c>
    </row>
    <row r="61" spans="1:16" ht="12.75" customHeight="1" thickBot="1" x14ac:dyDescent="0.25">
      <c r="A61" s="5" t="str">
        <f t="shared" si="6"/>
        <v>IBVS 5777 </v>
      </c>
      <c r="B61" s="7" t="str">
        <f t="shared" si="7"/>
        <v>II</v>
      </c>
      <c r="C61" s="5">
        <f t="shared" si="8"/>
        <v>53999.331899999997</v>
      </c>
      <c r="D61" s="6" t="str">
        <f t="shared" si="9"/>
        <v>vis</v>
      </c>
      <c r="E61" s="35">
        <f>VLOOKUP(C61,Active!C$21:E$973,3,FALSE)</f>
        <v>31329.391573235836</v>
      </c>
      <c r="F61" s="7" t="s">
        <v>67</v>
      </c>
      <c r="G61" s="6" t="str">
        <f t="shared" si="10"/>
        <v>53999.3319</v>
      </c>
      <c r="H61" s="5">
        <f t="shared" si="11"/>
        <v>31329.5</v>
      </c>
      <c r="I61" s="36" t="s">
        <v>525</v>
      </c>
      <c r="J61" s="37" t="s">
        <v>526</v>
      </c>
      <c r="K61" s="36" t="s">
        <v>527</v>
      </c>
      <c r="L61" s="36" t="s">
        <v>528</v>
      </c>
      <c r="M61" s="37" t="s">
        <v>425</v>
      </c>
      <c r="N61" s="37" t="s">
        <v>461</v>
      </c>
      <c r="O61" s="38" t="s">
        <v>432</v>
      </c>
      <c r="P61" s="39" t="s">
        <v>433</v>
      </c>
    </row>
    <row r="62" spans="1:16" ht="12.75" customHeight="1" thickBot="1" x14ac:dyDescent="0.25">
      <c r="A62" s="5" t="str">
        <f t="shared" si="6"/>
        <v>IBVS 5777 </v>
      </c>
      <c r="B62" s="7" t="str">
        <f t="shared" si="7"/>
        <v>II</v>
      </c>
      <c r="C62" s="5">
        <f t="shared" si="8"/>
        <v>54000.393199999999</v>
      </c>
      <c r="D62" s="6" t="str">
        <f t="shared" si="9"/>
        <v>vis</v>
      </c>
      <c r="E62" s="35">
        <f>VLOOKUP(C62,Active!C$21:E$973,3,FALSE)</f>
        <v>31331.455576191915</v>
      </c>
      <c r="F62" s="7" t="s">
        <v>67</v>
      </c>
      <c r="G62" s="6" t="str">
        <f t="shared" si="10"/>
        <v>54000.3932</v>
      </c>
      <c r="H62" s="5">
        <f t="shared" si="11"/>
        <v>31331.5</v>
      </c>
      <c r="I62" s="36" t="s">
        <v>529</v>
      </c>
      <c r="J62" s="37" t="s">
        <v>530</v>
      </c>
      <c r="K62" s="36" t="s">
        <v>531</v>
      </c>
      <c r="L62" s="36" t="s">
        <v>532</v>
      </c>
      <c r="M62" s="37" t="s">
        <v>425</v>
      </c>
      <c r="N62" s="37" t="s">
        <v>461</v>
      </c>
      <c r="O62" s="38" t="s">
        <v>432</v>
      </c>
      <c r="P62" s="39" t="s">
        <v>433</v>
      </c>
    </row>
    <row r="63" spans="1:16" ht="12.75" customHeight="1" thickBot="1" x14ac:dyDescent="0.25">
      <c r="A63" s="5" t="str">
        <f t="shared" si="6"/>
        <v>IBVS 5777 </v>
      </c>
      <c r="B63" s="7" t="str">
        <f t="shared" si="7"/>
        <v>I</v>
      </c>
      <c r="C63" s="5">
        <f t="shared" si="8"/>
        <v>54007.310700000002</v>
      </c>
      <c r="D63" s="6" t="str">
        <f t="shared" si="9"/>
        <v>vis</v>
      </c>
      <c r="E63" s="35">
        <f>VLOOKUP(C63,Active!C$21:E$973,3,FALSE)</f>
        <v>31344.908643607978</v>
      </c>
      <c r="F63" s="7" t="s">
        <v>67</v>
      </c>
      <c r="G63" s="6" t="str">
        <f t="shared" si="10"/>
        <v>54007.3107</v>
      </c>
      <c r="H63" s="5">
        <f t="shared" si="11"/>
        <v>31345</v>
      </c>
      <c r="I63" s="36" t="s">
        <v>533</v>
      </c>
      <c r="J63" s="37" t="s">
        <v>534</v>
      </c>
      <c r="K63" s="36" t="s">
        <v>535</v>
      </c>
      <c r="L63" s="36" t="s">
        <v>536</v>
      </c>
      <c r="M63" s="37" t="s">
        <v>425</v>
      </c>
      <c r="N63" s="37" t="s">
        <v>67</v>
      </c>
      <c r="O63" s="38" t="s">
        <v>432</v>
      </c>
      <c r="P63" s="39" t="s">
        <v>433</v>
      </c>
    </row>
    <row r="64" spans="1:16" ht="12.75" customHeight="1" thickBot="1" x14ac:dyDescent="0.25">
      <c r="A64" s="5" t="str">
        <f t="shared" si="6"/>
        <v>IBVS 5777 </v>
      </c>
      <c r="B64" s="7" t="str">
        <f t="shared" si="7"/>
        <v>II</v>
      </c>
      <c r="C64" s="5">
        <f t="shared" si="8"/>
        <v>54018.371299999999</v>
      </c>
      <c r="D64" s="6" t="str">
        <f t="shared" si="9"/>
        <v>vis</v>
      </c>
      <c r="E64" s="35">
        <f>VLOOKUP(C64,Active!C$21:E$973,3,FALSE)</f>
        <v>31366.419160046291</v>
      </c>
      <c r="F64" s="7" t="s">
        <v>67</v>
      </c>
      <c r="G64" s="6" t="str">
        <f t="shared" si="10"/>
        <v>54018.3713</v>
      </c>
      <c r="H64" s="5">
        <f t="shared" si="11"/>
        <v>31366.5</v>
      </c>
      <c r="I64" s="36" t="s">
        <v>537</v>
      </c>
      <c r="J64" s="37" t="s">
        <v>538</v>
      </c>
      <c r="K64" s="36" t="s">
        <v>539</v>
      </c>
      <c r="L64" s="36" t="s">
        <v>540</v>
      </c>
      <c r="M64" s="37" t="s">
        <v>425</v>
      </c>
      <c r="N64" s="37" t="s">
        <v>67</v>
      </c>
      <c r="O64" s="38" t="s">
        <v>432</v>
      </c>
      <c r="P64" s="39" t="s">
        <v>433</v>
      </c>
    </row>
    <row r="65" spans="1:16" ht="12.75" customHeight="1" thickBot="1" x14ac:dyDescent="0.25">
      <c r="A65" s="5" t="str">
        <f t="shared" si="6"/>
        <v>IBVS 5777 </v>
      </c>
      <c r="B65" s="7" t="str">
        <f t="shared" si="7"/>
        <v>I</v>
      </c>
      <c r="C65" s="5">
        <f t="shared" si="8"/>
        <v>54023.256099999999</v>
      </c>
      <c r="D65" s="6" t="str">
        <f t="shared" si="9"/>
        <v>vis</v>
      </c>
      <c r="E65" s="35">
        <f>VLOOKUP(C65,Active!C$21:E$973,3,FALSE)</f>
        <v>31375.919057944946</v>
      </c>
      <c r="F65" s="7" t="s">
        <v>67</v>
      </c>
      <c r="G65" s="6" t="str">
        <f t="shared" si="10"/>
        <v>54023.2561</v>
      </c>
      <c r="H65" s="5">
        <f t="shared" si="11"/>
        <v>31376</v>
      </c>
      <c r="I65" s="36" t="s">
        <v>541</v>
      </c>
      <c r="J65" s="37" t="s">
        <v>542</v>
      </c>
      <c r="K65" s="36" t="s">
        <v>543</v>
      </c>
      <c r="L65" s="36" t="s">
        <v>540</v>
      </c>
      <c r="M65" s="37" t="s">
        <v>425</v>
      </c>
      <c r="N65" s="37" t="s">
        <v>461</v>
      </c>
      <c r="O65" s="38" t="s">
        <v>432</v>
      </c>
      <c r="P65" s="39" t="s">
        <v>433</v>
      </c>
    </row>
    <row r="66" spans="1:16" ht="12.75" customHeight="1" thickBot="1" x14ac:dyDescent="0.25">
      <c r="A66" s="5" t="str">
        <f t="shared" si="6"/>
        <v>IBVS 5777 </v>
      </c>
      <c r="B66" s="7" t="str">
        <f t="shared" si="7"/>
        <v>I</v>
      </c>
      <c r="C66" s="5">
        <f t="shared" si="8"/>
        <v>54024.277900000001</v>
      </c>
      <c r="D66" s="6" t="str">
        <f t="shared" si="9"/>
        <v>vis</v>
      </c>
      <c r="E66" s="35">
        <f>VLOOKUP(C66,Active!C$21:E$973,3,FALSE)</f>
        <v>31377.906241795437</v>
      </c>
      <c r="F66" s="7" t="s">
        <v>67</v>
      </c>
      <c r="G66" s="6" t="str">
        <f t="shared" si="10"/>
        <v>54024.2779</v>
      </c>
      <c r="H66" s="5">
        <f t="shared" si="11"/>
        <v>31378</v>
      </c>
      <c r="I66" s="36" t="s">
        <v>544</v>
      </c>
      <c r="J66" s="37" t="s">
        <v>545</v>
      </c>
      <c r="K66" s="36" t="s">
        <v>546</v>
      </c>
      <c r="L66" s="36" t="s">
        <v>547</v>
      </c>
      <c r="M66" s="37" t="s">
        <v>425</v>
      </c>
      <c r="N66" s="37" t="s">
        <v>461</v>
      </c>
      <c r="O66" s="38" t="s">
        <v>432</v>
      </c>
      <c r="P66" s="39" t="s">
        <v>433</v>
      </c>
    </row>
    <row r="67" spans="1:16" ht="12.75" customHeight="1" thickBot="1" x14ac:dyDescent="0.25">
      <c r="A67" s="5" t="str">
        <f t="shared" si="6"/>
        <v>IBVS 5777 </v>
      </c>
      <c r="B67" s="7" t="str">
        <f t="shared" si="7"/>
        <v>I</v>
      </c>
      <c r="C67" s="5">
        <f t="shared" si="8"/>
        <v>54026.340700000001</v>
      </c>
      <c r="D67" s="6" t="str">
        <f t="shared" si="9"/>
        <v>vis</v>
      </c>
      <c r="E67" s="35">
        <f>VLOOKUP(C67,Active!C$21:E$973,3,FALSE)</f>
        <v>31381.917949416085</v>
      </c>
      <c r="F67" s="7" t="s">
        <v>67</v>
      </c>
      <c r="G67" s="6" t="str">
        <f t="shared" si="10"/>
        <v>54026.3407</v>
      </c>
      <c r="H67" s="5">
        <f t="shared" si="11"/>
        <v>31382</v>
      </c>
      <c r="I67" s="36" t="s">
        <v>548</v>
      </c>
      <c r="J67" s="37" t="s">
        <v>549</v>
      </c>
      <c r="K67" s="36" t="s">
        <v>550</v>
      </c>
      <c r="L67" s="36" t="s">
        <v>551</v>
      </c>
      <c r="M67" s="37" t="s">
        <v>425</v>
      </c>
      <c r="N67" s="37" t="s">
        <v>67</v>
      </c>
      <c r="O67" s="38" t="s">
        <v>432</v>
      </c>
      <c r="P67" s="39" t="s">
        <v>433</v>
      </c>
    </row>
    <row r="68" spans="1:16" ht="12.75" customHeight="1" thickBot="1" x14ac:dyDescent="0.25">
      <c r="A68" s="5" t="str">
        <f t="shared" si="6"/>
        <v>OEJV 0160 </v>
      </c>
      <c r="B68" s="7" t="str">
        <f t="shared" si="7"/>
        <v>I</v>
      </c>
      <c r="C68" s="5">
        <f t="shared" si="8"/>
        <v>56494.442790000001</v>
      </c>
      <c r="D68" s="6" t="str">
        <f t="shared" si="9"/>
        <v>vis</v>
      </c>
      <c r="E68" s="35">
        <f>VLOOKUP(C68,Active!C$21:E$973,3,FALSE)</f>
        <v>36181.852001672523</v>
      </c>
      <c r="F68" s="7" t="s">
        <v>67</v>
      </c>
      <c r="G68" s="6" t="str">
        <f t="shared" si="10"/>
        <v>56494.44279</v>
      </c>
      <c r="H68" s="5">
        <f t="shared" si="11"/>
        <v>36182</v>
      </c>
      <c r="I68" s="36" t="s">
        <v>584</v>
      </c>
      <c r="J68" s="37" t="s">
        <v>585</v>
      </c>
      <c r="K68" s="36">
        <v>36182</v>
      </c>
      <c r="L68" s="36" t="s">
        <v>586</v>
      </c>
      <c r="M68" s="37" t="s">
        <v>425</v>
      </c>
      <c r="N68" s="37" t="s">
        <v>60</v>
      </c>
      <c r="O68" s="38" t="s">
        <v>587</v>
      </c>
      <c r="P68" s="39" t="s">
        <v>588</v>
      </c>
    </row>
    <row r="69" spans="1:16" ht="12.75" customHeight="1" thickBot="1" x14ac:dyDescent="0.25">
      <c r="A69" s="5" t="str">
        <f t="shared" si="6"/>
        <v>OEJV 0160 </v>
      </c>
      <c r="B69" s="7" t="str">
        <f t="shared" si="7"/>
        <v>I</v>
      </c>
      <c r="C69" s="5">
        <f t="shared" si="8"/>
        <v>56528.371059999998</v>
      </c>
      <c r="D69" s="6" t="str">
        <f t="shared" si="9"/>
        <v>vis</v>
      </c>
      <c r="E69" s="35">
        <f>VLOOKUP(C69,Active!C$21:E$973,3,FALSE)</f>
        <v>36247.835276500162</v>
      </c>
      <c r="F69" s="7" t="s">
        <v>67</v>
      </c>
      <c r="G69" s="6" t="str">
        <f t="shared" si="10"/>
        <v>56528.37106</v>
      </c>
      <c r="H69" s="5">
        <f t="shared" si="11"/>
        <v>36248</v>
      </c>
      <c r="I69" s="36" t="s">
        <v>589</v>
      </c>
      <c r="J69" s="37" t="s">
        <v>590</v>
      </c>
      <c r="K69" s="36">
        <v>36248</v>
      </c>
      <c r="L69" s="36" t="s">
        <v>591</v>
      </c>
      <c r="M69" s="37" t="s">
        <v>425</v>
      </c>
      <c r="N69" s="37" t="s">
        <v>60</v>
      </c>
      <c r="O69" s="38" t="s">
        <v>587</v>
      </c>
      <c r="P69" s="39" t="s">
        <v>588</v>
      </c>
    </row>
    <row r="70" spans="1:16" ht="12.75" customHeight="1" thickBot="1" x14ac:dyDescent="0.25">
      <c r="A70" s="5" t="str">
        <f t="shared" si="6"/>
        <v>BAVM 234 </v>
      </c>
      <c r="B70" s="7" t="str">
        <f t="shared" si="7"/>
        <v>I</v>
      </c>
      <c r="C70" s="5">
        <f t="shared" si="8"/>
        <v>56534.5458</v>
      </c>
      <c r="D70" s="6" t="str">
        <f t="shared" si="9"/>
        <v>vis</v>
      </c>
      <c r="E70" s="35">
        <f>VLOOKUP(C70,Active!C$21:E$973,3,FALSE)</f>
        <v>36259.843833565094</v>
      </c>
      <c r="F70" s="7" t="s">
        <v>67</v>
      </c>
      <c r="G70" s="6" t="str">
        <f t="shared" si="10"/>
        <v>56534.5458</v>
      </c>
      <c r="H70" s="5">
        <f t="shared" si="11"/>
        <v>36260</v>
      </c>
      <c r="I70" s="36" t="s">
        <v>592</v>
      </c>
      <c r="J70" s="37" t="s">
        <v>593</v>
      </c>
      <c r="K70" s="36">
        <v>36260</v>
      </c>
      <c r="L70" s="36" t="s">
        <v>594</v>
      </c>
      <c r="M70" s="37" t="s">
        <v>425</v>
      </c>
      <c r="N70" s="40" t="s">
        <v>377</v>
      </c>
      <c r="O70" s="38" t="s">
        <v>556</v>
      </c>
      <c r="P70" s="39" t="s">
        <v>595</v>
      </c>
    </row>
    <row r="71" spans="1:16" ht="12.75" customHeight="1" thickBot="1" x14ac:dyDescent="0.25">
      <c r="A71" s="5" t="str">
        <f t="shared" si="6"/>
        <v>BAVM 234 </v>
      </c>
      <c r="B71" s="7" t="str">
        <f t="shared" si="7"/>
        <v>II</v>
      </c>
      <c r="C71" s="5">
        <f t="shared" si="8"/>
        <v>56542.512999999999</v>
      </c>
      <c r="D71" s="6" t="str">
        <f t="shared" si="9"/>
        <v>vis</v>
      </c>
      <c r="E71" s="35">
        <f>VLOOKUP(C71,Active!C$21:E$973,3,FALSE)</f>
        <v>36275.338344402422</v>
      </c>
      <c r="F71" s="7" t="s">
        <v>67</v>
      </c>
      <c r="G71" s="6" t="str">
        <f t="shared" si="10"/>
        <v>56542.513</v>
      </c>
      <c r="H71" s="5">
        <f t="shared" si="11"/>
        <v>36275.5</v>
      </c>
      <c r="I71" s="36" t="s">
        <v>596</v>
      </c>
      <c r="J71" s="37" t="s">
        <v>597</v>
      </c>
      <c r="K71" s="36">
        <v>36275.5</v>
      </c>
      <c r="L71" s="36" t="s">
        <v>598</v>
      </c>
      <c r="M71" s="37" t="s">
        <v>425</v>
      </c>
      <c r="N71" s="40" t="s">
        <v>377</v>
      </c>
      <c r="O71" s="38" t="s">
        <v>556</v>
      </c>
      <c r="P71" s="39" t="s">
        <v>595</v>
      </c>
    </row>
    <row r="72" spans="1:16" ht="12.75" customHeight="1" thickBot="1" x14ac:dyDescent="0.25">
      <c r="A72" s="5" t="str">
        <f t="shared" si="6"/>
        <v>BAVM 238 </v>
      </c>
      <c r="B72" s="7" t="str">
        <f t="shared" si="7"/>
        <v>I</v>
      </c>
      <c r="C72" s="5">
        <f t="shared" si="8"/>
        <v>56891.399400000002</v>
      </c>
      <c r="D72" s="6" t="str">
        <f t="shared" si="9"/>
        <v>vis</v>
      </c>
      <c r="E72" s="35">
        <f>VLOOKUP(C72,Active!C$21:E$973,3,FALSE)</f>
        <v>36953.848248232687</v>
      </c>
      <c r="F72" s="7" t="s">
        <v>67</v>
      </c>
      <c r="G72" s="6" t="str">
        <f t="shared" si="10"/>
        <v>56891.3994</v>
      </c>
      <c r="H72" s="5">
        <f t="shared" si="11"/>
        <v>36954</v>
      </c>
      <c r="I72" s="36" t="s">
        <v>599</v>
      </c>
      <c r="J72" s="37" t="s">
        <v>600</v>
      </c>
      <c r="K72" s="36">
        <v>36954</v>
      </c>
      <c r="L72" s="36" t="s">
        <v>601</v>
      </c>
      <c r="M72" s="37" t="s">
        <v>425</v>
      </c>
      <c r="N72" s="40" t="s">
        <v>377</v>
      </c>
      <c r="O72" s="38" t="s">
        <v>556</v>
      </c>
      <c r="P72" s="39" t="s">
        <v>602</v>
      </c>
    </row>
    <row r="73" spans="1:16" ht="12.75" customHeight="1" thickBot="1" x14ac:dyDescent="0.25">
      <c r="A73" s="5" t="str">
        <f t="shared" si="6"/>
        <v> AN 293.167 </v>
      </c>
      <c r="B73" s="7" t="str">
        <f t="shared" si="7"/>
        <v>I</v>
      </c>
      <c r="C73" s="5">
        <f t="shared" si="8"/>
        <v>32407.528999999999</v>
      </c>
      <c r="D73" s="6" t="str">
        <f t="shared" si="9"/>
        <v>vis</v>
      </c>
      <c r="E73" s="35">
        <f>VLOOKUP(C73,Active!C$21:E$973,3,FALSE)</f>
        <v>-10662.07644959597</v>
      </c>
      <c r="F73" s="7" t="s">
        <v>67</v>
      </c>
      <c r="G73" s="6" t="str">
        <f t="shared" si="10"/>
        <v>32407.529</v>
      </c>
      <c r="H73" s="5">
        <f t="shared" si="11"/>
        <v>-10662</v>
      </c>
      <c r="I73" s="36" t="s">
        <v>69</v>
      </c>
      <c r="J73" s="37" t="s">
        <v>70</v>
      </c>
      <c r="K73" s="36">
        <v>-10662</v>
      </c>
      <c r="L73" s="36" t="s">
        <v>71</v>
      </c>
      <c r="M73" s="37" t="s">
        <v>72</v>
      </c>
      <c r="N73" s="37"/>
      <c r="O73" s="38" t="s">
        <v>73</v>
      </c>
      <c r="P73" s="38" t="s">
        <v>74</v>
      </c>
    </row>
    <row r="74" spans="1:16" ht="12.75" customHeight="1" thickBot="1" x14ac:dyDescent="0.25">
      <c r="A74" s="5" t="str">
        <f t="shared" si="6"/>
        <v> AN 293.167 </v>
      </c>
      <c r="B74" s="7" t="str">
        <f t="shared" si="7"/>
        <v>I</v>
      </c>
      <c r="C74" s="5">
        <f t="shared" si="8"/>
        <v>32904.25</v>
      </c>
      <c r="D74" s="6" t="str">
        <f t="shared" si="9"/>
        <v>vis</v>
      </c>
      <c r="E74" s="35">
        <f>VLOOKUP(C74,Active!C$21:E$973,3,FALSE)</f>
        <v>-9696.0596660799856</v>
      </c>
      <c r="F74" s="7" t="s">
        <v>67</v>
      </c>
      <c r="G74" s="6" t="str">
        <f t="shared" si="10"/>
        <v>32904.250</v>
      </c>
      <c r="H74" s="5">
        <f t="shared" si="11"/>
        <v>-9696</v>
      </c>
      <c r="I74" s="36" t="s">
        <v>75</v>
      </c>
      <c r="J74" s="37" t="s">
        <v>76</v>
      </c>
      <c r="K74" s="36">
        <v>-9696</v>
      </c>
      <c r="L74" s="36" t="s">
        <v>77</v>
      </c>
      <c r="M74" s="37" t="s">
        <v>72</v>
      </c>
      <c r="N74" s="37"/>
      <c r="O74" s="38" t="s">
        <v>73</v>
      </c>
      <c r="P74" s="38" t="s">
        <v>74</v>
      </c>
    </row>
    <row r="75" spans="1:16" ht="12.75" customHeight="1" thickBot="1" x14ac:dyDescent="0.25">
      <c r="A75" s="5" t="str">
        <f t="shared" ref="A75:A106" si="12">P75</f>
        <v> AN 293.167 </v>
      </c>
      <c r="B75" s="7" t="str">
        <f t="shared" ref="B75:B106" si="13">IF(H75=INT(H75),"I","II")</f>
        <v>I</v>
      </c>
      <c r="C75" s="5">
        <f t="shared" ref="C75:C106" si="14">1*G75</f>
        <v>33437.474999999999</v>
      </c>
      <c r="D75" s="6" t="str">
        <f t="shared" ref="D75:D106" si="15">VLOOKUP(F75,I$1:J$5,2,FALSE)</f>
        <v>vis</v>
      </c>
      <c r="E75" s="35">
        <f>VLOOKUP(C75,Active!C$21:E$973,3,FALSE)</f>
        <v>-8659.0503602718818</v>
      </c>
      <c r="F75" s="7" t="s">
        <v>67</v>
      </c>
      <c r="G75" s="6" t="str">
        <f t="shared" ref="G75:G106" si="16">MID(I75,3,LEN(I75)-3)</f>
        <v>33437.475</v>
      </c>
      <c r="H75" s="5">
        <f t="shared" ref="H75:H106" si="17">1*K75</f>
        <v>-8659</v>
      </c>
      <c r="I75" s="36" t="s">
        <v>78</v>
      </c>
      <c r="J75" s="37" t="s">
        <v>79</v>
      </c>
      <c r="K75" s="36">
        <v>-8659</v>
      </c>
      <c r="L75" s="36" t="s">
        <v>80</v>
      </c>
      <c r="M75" s="37" t="s">
        <v>72</v>
      </c>
      <c r="N75" s="37"/>
      <c r="O75" s="38" t="s">
        <v>73</v>
      </c>
      <c r="P75" s="38" t="s">
        <v>74</v>
      </c>
    </row>
    <row r="76" spans="1:16" ht="12.75" customHeight="1" thickBot="1" x14ac:dyDescent="0.25">
      <c r="A76" s="5" t="str">
        <f t="shared" si="12"/>
        <v> AN 293.167 </v>
      </c>
      <c r="B76" s="7" t="str">
        <f t="shared" si="13"/>
        <v>I</v>
      </c>
      <c r="C76" s="5">
        <f t="shared" si="14"/>
        <v>33937.275000000001</v>
      </c>
      <c r="D76" s="6" t="str">
        <f t="shared" si="15"/>
        <v>vis</v>
      </c>
      <c r="E76" s="35">
        <f>VLOOKUP(C76,Active!C$21:E$973,3,FALSE)</f>
        <v>-7687.0455760946661</v>
      </c>
      <c r="F76" s="7" t="s">
        <v>67</v>
      </c>
      <c r="G76" s="6" t="str">
        <f t="shared" si="16"/>
        <v>33937.275</v>
      </c>
      <c r="H76" s="5">
        <f t="shared" si="17"/>
        <v>-7687</v>
      </c>
      <c r="I76" s="36" t="s">
        <v>81</v>
      </c>
      <c r="J76" s="37" t="s">
        <v>82</v>
      </c>
      <c r="K76" s="36">
        <v>-7687</v>
      </c>
      <c r="L76" s="36" t="s">
        <v>83</v>
      </c>
      <c r="M76" s="37" t="s">
        <v>72</v>
      </c>
      <c r="N76" s="37"/>
      <c r="O76" s="38" t="s">
        <v>73</v>
      </c>
      <c r="P76" s="38" t="s">
        <v>74</v>
      </c>
    </row>
    <row r="77" spans="1:16" ht="12.75" customHeight="1" thickBot="1" x14ac:dyDescent="0.25">
      <c r="A77" s="5" t="str">
        <f t="shared" si="12"/>
        <v> APJ 141.617 </v>
      </c>
      <c r="B77" s="7" t="str">
        <f t="shared" si="13"/>
        <v>I</v>
      </c>
      <c r="C77" s="5">
        <f t="shared" si="14"/>
        <v>37889.915099999998</v>
      </c>
      <c r="D77" s="6" t="str">
        <f t="shared" si="15"/>
        <v>vis</v>
      </c>
      <c r="E77" s="35">
        <f>VLOOKUP(C77,Active!C$21:E$973,3,FALSE)</f>
        <v>-5.8343624441567921E-4</v>
      </c>
      <c r="F77" s="7" t="s">
        <v>67</v>
      </c>
      <c r="G77" s="6" t="str">
        <f t="shared" si="16"/>
        <v>37889.9151</v>
      </c>
      <c r="H77" s="5">
        <f t="shared" si="17"/>
        <v>0</v>
      </c>
      <c r="I77" s="36" t="s">
        <v>135</v>
      </c>
      <c r="J77" s="37" t="s">
        <v>136</v>
      </c>
      <c r="K77" s="36">
        <v>0</v>
      </c>
      <c r="L77" s="36" t="s">
        <v>137</v>
      </c>
      <c r="M77" s="37" t="s">
        <v>138</v>
      </c>
      <c r="N77" s="37" t="s">
        <v>139</v>
      </c>
      <c r="O77" s="38" t="s">
        <v>140</v>
      </c>
      <c r="P77" s="38" t="s">
        <v>141</v>
      </c>
    </row>
    <row r="78" spans="1:16" ht="12.75" customHeight="1" thickBot="1" x14ac:dyDescent="0.25">
      <c r="A78" s="5" t="str">
        <f t="shared" si="12"/>
        <v> APJ 141.617 </v>
      </c>
      <c r="B78" s="7" t="str">
        <f t="shared" si="13"/>
        <v>I</v>
      </c>
      <c r="C78" s="5">
        <f t="shared" si="14"/>
        <v>37900.717499999999</v>
      </c>
      <c r="D78" s="6" t="str">
        <f t="shared" si="15"/>
        <v>vis</v>
      </c>
      <c r="E78" s="35">
        <f>VLOOKUP(C78,Active!C$21:E$973,3,FALSE)</f>
        <v>21.00778887387235</v>
      </c>
      <c r="F78" s="7" t="s">
        <v>67</v>
      </c>
      <c r="G78" s="6" t="str">
        <f t="shared" si="16"/>
        <v>37900.7175</v>
      </c>
      <c r="H78" s="5">
        <f t="shared" si="17"/>
        <v>21</v>
      </c>
      <c r="I78" s="36" t="s">
        <v>142</v>
      </c>
      <c r="J78" s="37" t="s">
        <v>143</v>
      </c>
      <c r="K78" s="36">
        <v>21</v>
      </c>
      <c r="L78" s="36" t="s">
        <v>144</v>
      </c>
      <c r="M78" s="37" t="s">
        <v>138</v>
      </c>
      <c r="N78" s="37" t="s">
        <v>139</v>
      </c>
      <c r="O78" s="38" t="s">
        <v>140</v>
      </c>
      <c r="P78" s="38" t="s">
        <v>141</v>
      </c>
    </row>
    <row r="79" spans="1:16" ht="12.75" customHeight="1" thickBot="1" x14ac:dyDescent="0.25">
      <c r="A79" s="5" t="str">
        <f t="shared" si="12"/>
        <v> APJ 141.617 </v>
      </c>
      <c r="B79" s="7" t="str">
        <f t="shared" si="13"/>
        <v>I</v>
      </c>
      <c r="C79" s="5">
        <f t="shared" si="14"/>
        <v>37901.738499999999</v>
      </c>
      <c r="D79" s="6" t="str">
        <f t="shared" si="15"/>
        <v>vis</v>
      </c>
      <c r="E79" s="35">
        <f>VLOOKUP(C79,Active!C$21:E$973,3,FALSE)</f>
        <v>22.993416894371656</v>
      </c>
      <c r="F79" s="7" t="s">
        <v>67</v>
      </c>
      <c r="G79" s="6" t="str">
        <f t="shared" si="16"/>
        <v>37901.7385</v>
      </c>
      <c r="H79" s="5">
        <f t="shared" si="17"/>
        <v>23</v>
      </c>
      <c r="I79" s="36" t="s">
        <v>145</v>
      </c>
      <c r="J79" s="37" t="s">
        <v>146</v>
      </c>
      <c r="K79" s="36">
        <v>23</v>
      </c>
      <c r="L79" s="36" t="s">
        <v>147</v>
      </c>
      <c r="M79" s="37" t="s">
        <v>138</v>
      </c>
      <c r="N79" s="37" t="s">
        <v>139</v>
      </c>
      <c r="O79" s="38" t="s">
        <v>140</v>
      </c>
      <c r="P79" s="38" t="s">
        <v>141</v>
      </c>
    </row>
    <row r="80" spans="1:16" ht="12.75" customHeight="1" thickBot="1" x14ac:dyDescent="0.25">
      <c r="A80" s="5" t="str">
        <f t="shared" si="12"/>
        <v> APJ 141.617 </v>
      </c>
      <c r="B80" s="7" t="str">
        <f t="shared" si="13"/>
        <v>I</v>
      </c>
      <c r="C80" s="5">
        <f t="shared" si="14"/>
        <v>37903.798499999997</v>
      </c>
      <c r="D80" s="6" t="str">
        <f t="shared" si="15"/>
        <v>vis</v>
      </c>
      <c r="E80" s="35">
        <f>VLOOKUP(C80,Active!C$21:E$973,3,FALSE)</f>
        <v>26.999679110063507</v>
      </c>
      <c r="F80" s="7" t="s">
        <v>67</v>
      </c>
      <c r="G80" s="6" t="str">
        <f t="shared" si="16"/>
        <v>37903.7985</v>
      </c>
      <c r="H80" s="5">
        <f t="shared" si="17"/>
        <v>27</v>
      </c>
      <c r="I80" s="36" t="s">
        <v>148</v>
      </c>
      <c r="J80" s="37" t="s">
        <v>149</v>
      </c>
      <c r="K80" s="36">
        <v>27</v>
      </c>
      <c r="L80" s="36" t="s">
        <v>150</v>
      </c>
      <c r="M80" s="37" t="s">
        <v>138</v>
      </c>
      <c r="N80" s="37" t="s">
        <v>139</v>
      </c>
      <c r="O80" s="38" t="s">
        <v>140</v>
      </c>
      <c r="P80" s="38" t="s">
        <v>141</v>
      </c>
    </row>
    <row r="81" spans="1:16" ht="12.75" customHeight="1" thickBot="1" x14ac:dyDescent="0.25">
      <c r="A81" s="5" t="str">
        <f t="shared" si="12"/>
        <v> APJ 141.617 </v>
      </c>
      <c r="B81" s="7" t="str">
        <f t="shared" si="13"/>
        <v>I</v>
      </c>
      <c r="C81" s="5">
        <f t="shared" si="14"/>
        <v>37937.7304</v>
      </c>
      <c r="D81" s="6" t="str">
        <f t="shared" si="15"/>
        <v>vis</v>
      </c>
      <c r="E81" s="35">
        <f>VLOOKUP(C81,Active!C$21:E$973,3,FALSE)</f>
        <v>92.990013516277543</v>
      </c>
      <c r="F81" s="7" t="s">
        <v>67</v>
      </c>
      <c r="G81" s="6" t="str">
        <f t="shared" si="16"/>
        <v>37937.7304</v>
      </c>
      <c r="H81" s="5">
        <f t="shared" si="17"/>
        <v>93</v>
      </c>
      <c r="I81" s="36" t="s">
        <v>151</v>
      </c>
      <c r="J81" s="37" t="s">
        <v>152</v>
      </c>
      <c r="K81" s="36">
        <v>93</v>
      </c>
      <c r="L81" s="36" t="s">
        <v>153</v>
      </c>
      <c r="M81" s="37" t="s">
        <v>138</v>
      </c>
      <c r="N81" s="37" t="s">
        <v>139</v>
      </c>
      <c r="O81" s="38" t="s">
        <v>140</v>
      </c>
      <c r="P81" s="38" t="s">
        <v>141</v>
      </c>
    </row>
    <row r="82" spans="1:16" ht="12.75" customHeight="1" thickBot="1" x14ac:dyDescent="0.25">
      <c r="A82" s="5" t="str">
        <f t="shared" si="12"/>
        <v> APJ 141.617 </v>
      </c>
      <c r="B82" s="7" t="str">
        <f t="shared" si="13"/>
        <v>I</v>
      </c>
      <c r="C82" s="5">
        <f t="shared" si="14"/>
        <v>37938.762699999999</v>
      </c>
      <c r="D82" s="6" t="str">
        <f t="shared" si="15"/>
        <v>vis</v>
      </c>
      <c r="E82" s="35">
        <f>VLOOKUP(C82,Active!C$21:E$973,3,FALSE)</f>
        <v>94.997617635335374</v>
      </c>
      <c r="F82" s="7" t="s">
        <v>67</v>
      </c>
      <c r="G82" s="6" t="str">
        <f t="shared" si="16"/>
        <v>37938.7627</v>
      </c>
      <c r="H82" s="5">
        <f t="shared" si="17"/>
        <v>95</v>
      </c>
      <c r="I82" s="36" t="s">
        <v>154</v>
      </c>
      <c r="J82" s="37" t="s">
        <v>155</v>
      </c>
      <c r="K82" s="36">
        <v>95</v>
      </c>
      <c r="L82" s="36" t="s">
        <v>156</v>
      </c>
      <c r="M82" s="37" t="s">
        <v>138</v>
      </c>
      <c r="N82" s="37" t="s">
        <v>139</v>
      </c>
      <c r="O82" s="38" t="s">
        <v>140</v>
      </c>
      <c r="P82" s="38" t="s">
        <v>141</v>
      </c>
    </row>
    <row r="83" spans="1:16" ht="12.75" customHeight="1" thickBot="1" x14ac:dyDescent="0.25">
      <c r="A83" s="5" t="str">
        <f t="shared" si="12"/>
        <v> APJ 141.617 </v>
      </c>
      <c r="B83" s="7" t="str">
        <f t="shared" si="13"/>
        <v>I</v>
      </c>
      <c r="C83" s="5">
        <f t="shared" si="14"/>
        <v>37954.705499999996</v>
      </c>
      <c r="D83" s="6" t="str">
        <f t="shared" si="15"/>
        <v>vis</v>
      </c>
      <c r="E83" s="35">
        <f>VLOOKUP(C83,Active!C$21:E$973,3,FALSE)</f>
        <v>126.00297552484632</v>
      </c>
      <c r="F83" s="7" t="s">
        <v>67</v>
      </c>
      <c r="G83" s="6" t="str">
        <f t="shared" si="16"/>
        <v>37954.7055</v>
      </c>
      <c r="H83" s="5">
        <f t="shared" si="17"/>
        <v>126</v>
      </c>
      <c r="I83" s="36" t="s">
        <v>157</v>
      </c>
      <c r="J83" s="37" t="s">
        <v>158</v>
      </c>
      <c r="K83" s="36">
        <v>126</v>
      </c>
      <c r="L83" s="36" t="s">
        <v>159</v>
      </c>
      <c r="M83" s="37" t="s">
        <v>138</v>
      </c>
      <c r="N83" s="37" t="s">
        <v>139</v>
      </c>
      <c r="O83" s="38" t="s">
        <v>140</v>
      </c>
      <c r="P83" s="38" t="s">
        <v>141</v>
      </c>
    </row>
    <row r="84" spans="1:16" ht="12.75" customHeight="1" thickBot="1" x14ac:dyDescent="0.25">
      <c r="A84" s="5" t="str">
        <f t="shared" si="12"/>
        <v> APJ 141.617 </v>
      </c>
      <c r="B84" s="7" t="str">
        <f t="shared" si="13"/>
        <v>I</v>
      </c>
      <c r="C84" s="5">
        <f t="shared" si="14"/>
        <v>37971.676700000004</v>
      </c>
      <c r="D84" s="6" t="str">
        <f t="shared" si="15"/>
        <v>vis</v>
      </c>
      <c r="E84" s="35">
        <f>VLOOKUP(C84,Active!C$21:E$973,3,FALSE)</f>
        <v>159.00835286225183</v>
      </c>
      <c r="F84" s="7" t="s">
        <v>67</v>
      </c>
      <c r="G84" s="6" t="str">
        <f t="shared" si="16"/>
        <v>37971.6767</v>
      </c>
      <c r="H84" s="5">
        <f t="shared" si="17"/>
        <v>159</v>
      </c>
      <c r="I84" s="36" t="s">
        <v>160</v>
      </c>
      <c r="J84" s="37" t="s">
        <v>161</v>
      </c>
      <c r="K84" s="36">
        <v>159</v>
      </c>
      <c r="L84" s="36" t="s">
        <v>162</v>
      </c>
      <c r="M84" s="37" t="s">
        <v>138</v>
      </c>
      <c r="N84" s="37" t="s">
        <v>139</v>
      </c>
      <c r="O84" s="38" t="s">
        <v>140</v>
      </c>
      <c r="P84" s="38" t="s">
        <v>141</v>
      </c>
    </row>
    <row r="85" spans="1:16" ht="12.75" customHeight="1" thickBot="1" x14ac:dyDescent="0.25">
      <c r="A85" s="5" t="str">
        <f t="shared" si="12"/>
        <v> APJ 141.617 </v>
      </c>
      <c r="B85" s="7" t="str">
        <f t="shared" si="13"/>
        <v>I</v>
      </c>
      <c r="C85" s="5">
        <f t="shared" si="14"/>
        <v>38216.948499999999</v>
      </c>
      <c r="D85" s="6" t="str">
        <f t="shared" si="15"/>
        <v>vis</v>
      </c>
      <c r="E85" s="35">
        <f>VLOOKUP(C85,Active!C$21:E$973,3,FALSE)</f>
        <v>636.00987952041658</v>
      </c>
      <c r="F85" s="7" t="s">
        <v>67</v>
      </c>
      <c r="G85" s="6" t="str">
        <f t="shared" si="16"/>
        <v>38216.9485</v>
      </c>
      <c r="H85" s="5">
        <f t="shared" si="17"/>
        <v>636</v>
      </c>
      <c r="I85" s="36" t="s">
        <v>163</v>
      </c>
      <c r="J85" s="37" t="s">
        <v>164</v>
      </c>
      <c r="K85" s="36">
        <v>636</v>
      </c>
      <c r="L85" s="36" t="s">
        <v>165</v>
      </c>
      <c r="M85" s="37" t="s">
        <v>138</v>
      </c>
      <c r="N85" s="37" t="s">
        <v>139</v>
      </c>
      <c r="O85" s="38" t="s">
        <v>166</v>
      </c>
      <c r="P85" s="38" t="s">
        <v>141</v>
      </c>
    </row>
    <row r="86" spans="1:16" ht="12.75" customHeight="1" thickBot="1" x14ac:dyDescent="0.25">
      <c r="A86" s="5" t="str">
        <f t="shared" si="12"/>
        <v> AN 293.167 </v>
      </c>
      <c r="B86" s="7" t="str">
        <f t="shared" si="13"/>
        <v>I</v>
      </c>
      <c r="C86" s="5">
        <f t="shared" si="14"/>
        <v>38233.398999999998</v>
      </c>
      <c r="D86" s="6" t="str">
        <f t="shared" si="15"/>
        <v>vis</v>
      </c>
      <c r="E86" s="35">
        <f>VLOOKUP(C86,Active!C$21:E$973,3,FALSE)</f>
        <v>668.00260601522689</v>
      </c>
      <c r="F86" s="7" t="s">
        <v>67</v>
      </c>
      <c r="G86" s="6" t="str">
        <f t="shared" si="16"/>
        <v>38233.399</v>
      </c>
      <c r="H86" s="5">
        <f t="shared" si="17"/>
        <v>668</v>
      </c>
      <c r="I86" s="36" t="s">
        <v>167</v>
      </c>
      <c r="J86" s="37" t="s">
        <v>168</v>
      </c>
      <c r="K86" s="36">
        <v>668</v>
      </c>
      <c r="L86" s="36" t="s">
        <v>125</v>
      </c>
      <c r="M86" s="37" t="s">
        <v>72</v>
      </c>
      <c r="N86" s="37"/>
      <c r="O86" s="38" t="s">
        <v>73</v>
      </c>
      <c r="P86" s="38" t="s">
        <v>74</v>
      </c>
    </row>
    <row r="87" spans="1:16" ht="12.75" customHeight="1" thickBot="1" x14ac:dyDescent="0.25">
      <c r="A87" s="5" t="str">
        <f t="shared" si="12"/>
        <v> APJ 141.617 </v>
      </c>
      <c r="B87" s="7" t="str">
        <f t="shared" si="13"/>
        <v>I</v>
      </c>
      <c r="C87" s="5">
        <f t="shared" si="14"/>
        <v>38282.754999999997</v>
      </c>
      <c r="D87" s="6" t="str">
        <f t="shared" si="15"/>
        <v>vis</v>
      </c>
      <c r="E87" s="35">
        <f>VLOOKUP(C87,Active!C$21:E$973,3,FALSE)</f>
        <v>763.98953704333837</v>
      </c>
      <c r="F87" s="7" t="s">
        <v>67</v>
      </c>
      <c r="G87" s="6" t="str">
        <f t="shared" si="16"/>
        <v>38282.7550</v>
      </c>
      <c r="H87" s="5">
        <f t="shared" si="17"/>
        <v>764</v>
      </c>
      <c r="I87" s="36" t="s">
        <v>169</v>
      </c>
      <c r="J87" s="37" t="s">
        <v>170</v>
      </c>
      <c r="K87" s="36">
        <v>764</v>
      </c>
      <c r="L87" s="36" t="s">
        <v>171</v>
      </c>
      <c r="M87" s="37" t="s">
        <v>138</v>
      </c>
      <c r="N87" s="37" t="s">
        <v>139</v>
      </c>
      <c r="O87" s="38" t="s">
        <v>140</v>
      </c>
      <c r="P87" s="38" t="s">
        <v>141</v>
      </c>
    </row>
    <row r="88" spans="1:16" ht="12.75" customHeight="1" thickBot="1" x14ac:dyDescent="0.25">
      <c r="A88" s="5" t="str">
        <f t="shared" si="12"/>
        <v> APJ 141.617 </v>
      </c>
      <c r="B88" s="7" t="str">
        <f t="shared" si="13"/>
        <v>I</v>
      </c>
      <c r="C88" s="5">
        <f t="shared" si="14"/>
        <v>38299.730000000003</v>
      </c>
      <c r="D88" s="6" t="str">
        <f t="shared" si="15"/>
        <v>vis</v>
      </c>
      <c r="E88" s="35">
        <f>VLOOKUP(C88,Active!C$21:E$973,3,FALSE)</f>
        <v>797.00230457317787</v>
      </c>
      <c r="F88" s="7" t="s">
        <v>67</v>
      </c>
      <c r="G88" s="6" t="str">
        <f t="shared" si="16"/>
        <v>38299.7300</v>
      </c>
      <c r="H88" s="5">
        <f t="shared" si="17"/>
        <v>797</v>
      </c>
      <c r="I88" s="36" t="s">
        <v>172</v>
      </c>
      <c r="J88" s="37" t="s">
        <v>173</v>
      </c>
      <c r="K88" s="36">
        <v>797</v>
      </c>
      <c r="L88" s="36" t="s">
        <v>174</v>
      </c>
      <c r="M88" s="37" t="s">
        <v>138</v>
      </c>
      <c r="N88" s="37" t="s">
        <v>139</v>
      </c>
      <c r="O88" s="38" t="s">
        <v>140</v>
      </c>
      <c r="P88" s="38" t="s">
        <v>141</v>
      </c>
    </row>
    <row r="89" spans="1:16" ht="12.75" customHeight="1" thickBot="1" x14ac:dyDescent="0.25">
      <c r="A89" s="5" t="str">
        <f t="shared" si="12"/>
        <v> AA 17.56 </v>
      </c>
      <c r="B89" s="7" t="str">
        <f t="shared" si="13"/>
        <v>I</v>
      </c>
      <c r="C89" s="5">
        <f t="shared" si="14"/>
        <v>39358.458599999998</v>
      </c>
      <c r="D89" s="6" t="str">
        <f t="shared" si="15"/>
        <v>vis</v>
      </c>
      <c r="E89" s="35">
        <f>VLOOKUP(C89,Active!C$21:E$973,3,FALSE)</f>
        <v>2856.0044341154626</v>
      </c>
      <c r="F89" s="7" t="s">
        <v>67</v>
      </c>
      <c r="G89" s="6" t="str">
        <f t="shared" si="16"/>
        <v>39358.4586</v>
      </c>
      <c r="H89" s="5">
        <f t="shared" si="17"/>
        <v>2856</v>
      </c>
      <c r="I89" s="36" t="s">
        <v>175</v>
      </c>
      <c r="J89" s="37" t="s">
        <v>176</v>
      </c>
      <c r="K89" s="36">
        <v>2856</v>
      </c>
      <c r="L89" s="36" t="s">
        <v>177</v>
      </c>
      <c r="M89" s="37" t="s">
        <v>138</v>
      </c>
      <c r="N89" s="37" t="s">
        <v>139</v>
      </c>
      <c r="O89" s="38" t="s">
        <v>178</v>
      </c>
      <c r="P89" s="38" t="s">
        <v>179</v>
      </c>
    </row>
    <row r="90" spans="1:16" ht="12.75" customHeight="1" thickBot="1" x14ac:dyDescent="0.25">
      <c r="A90" s="5" t="str">
        <f t="shared" si="12"/>
        <v> AA 17.56 </v>
      </c>
      <c r="B90" s="7" t="str">
        <f t="shared" si="13"/>
        <v>I</v>
      </c>
      <c r="C90" s="5">
        <f t="shared" si="14"/>
        <v>39360.519</v>
      </c>
      <c r="D90" s="6" t="str">
        <f t="shared" si="15"/>
        <v>vis</v>
      </c>
      <c r="E90" s="35">
        <f>VLOOKUP(C90,Active!C$21:E$973,3,FALSE)</f>
        <v>2860.0114742461565</v>
      </c>
      <c r="F90" s="7" t="s">
        <v>67</v>
      </c>
      <c r="G90" s="6" t="str">
        <f t="shared" si="16"/>
        <v>39360.5190</v>
      </c>
      <c r="H90" s="5">
        <f t="shared" si="17"/>
        <v>2860</v>
      </c>
      <c r="I90" s="36" t="s">
        <v>180</v>
      </c>
      <c r="J90" s="37" t="s">
        <v>181</v>
      </c>
      <c r="K90" s="36">
        <v>2860</v>
      </c>
      <c r="L90" s="36" t="s">
        <v>182</v>
      </c>
      <c r="M90" s="37" t="s">
        <v>138</v>
      </c>
      <c r="N90" s="37" t="s">
        <v>139</v>
      </c>
      <c r="O90" s="38" t="s">
        <v>178</v>
      </c>
      <c r="P90" s="38" t="s">
        <v>179</v>
      </c>
    </row>
    <row r="91" spans="1:16" ht="12.75" customHeight="1" thickBot="1" x14ac:dyDescent="0.25">
      <c r="A91" s="5" t="str">
        <f t="shared" si="12"/>
        <v> AA 17.56 </v>
      </c>
      <c r="B91" s="7" t="str">
        <f t="shared" si="13"/>
        <v>I</v>
      </c>
      <c r="C91" s="5">
        <f t="shared" si="14"/>
        <v>39375.4283</v>
      </c>
      <c r="D91" s="6" t="str">
        <f t="shared" si="15"/>
        <v>vis</v>
      </c>
      <c r="E91" s="35">
        <f>VLOOKUP(C91,Active!C$21:E$973,3,FALSE)</f>
        <v>2889.0068942716316</v>
      </c>
      <c r="F91" s="7" t="s">
        <v>67</v>
      </c>
      <c r="G91" s="6" t="str">
        <f t="shared" si="16"/>
        <v>39375.4283</v>
      </c>
      <c r="H91" s="5">
        <f t="shared" si="17"/>
        <v>2889</v>
      </c>
      <c r="I91" s="36" t="s">
        <v>183</v>
      </c>
      <c r="J91" s="37" t="s">
        <v>184</v>
      </c>
      <c r="K91" s="36">
        <v>2889</v>
      </c>
      <c r="L91" s="36" t="s">
        <v>185</v>
      </c>
      <c r="M91" s="37" t="s">
        <v>138</v>
      </c>
      <c r="N91" s="37" t="s">
        <v>139</v>
      </c>
      <c r="O91" s="38" t="s">
        <v>178</v>
      </c>
      <c r="P91" s="38" t="s">
        <v>179</v>
      </c>
    </row>
    <row r="92" spans="1:16" ht="12.75" customHeight="1" thickBot="1" x14ac:dyDescent="0.25">
      <c r="A92" s="5" t="str">
        <f t="shared" si="12"/>
        <v> AA 17.56 </v>
      </c>
      <c r="B92" s="7" t="str">
        <f t="shared" si="13"/>
        <v>I</v>
      </c>
      <c r="C92" s="5">
        <f t="shared" si="14"/>
        <v>39376.459600000002</v>
      </c>
      <c r="D92" s="6" t="str">
        <f t="shared" si="15"/>
        <v>vis</v>
      </c>
      <c r="E92" s="35">
        <f>VLOOKUP(C92,Active!C$21:E$973,3,FALSE)</f>
        <v>2891.0125536032128</v>
      </c>
      <c r="F92" s="7" t="s">
        <v>67</v>
      </c>
      <c r="G92" s="6" t="str">
        <f t="shared" si="16"/>
        <v>39376.4596</v>
      </c>
      <c r="H92" s="5">
        <f t="shared" si="17"/>
        <v>2891</v>
      </c>
      <c r="I92" s="36" t="s">
        <v>186</v>
      </c>
      <c r="J92" s="37" t="s">
        <v>187</v>
      </c>
      <c r="K92" s="36">
        <v>2891</v>
      </c>
      <c r="L92" s="36" t="s">
        <v>188</v>
      </c>
      <c r="M92" s="37" t="s">
        <v>138</v>
      </c>
      <c r="N92" s="37" t="s">
        <v>139</v>
      </c>
      <c r="O92" s="38" t="s">
        <v>178</v>
      </c>
      <c r="P92" s="38" t="s">
        <v>179</v>
      </c>
    </row>
    <row r="93" spans="1:16" ht="12.75" customHeight="1" thickBot="1" x14ac:dyDescent="0.25">
      <c r="A93" s="5" t="str">
        <f t="shared" si="12"/>
        <v> AVSJ 3.66 </v>
      </c>
      <c r="B93" s="7" t="str">
        <f t="shared" si="13"/>
        <v>I</v>
      </c>
      <c r="C93" s="5">
        <f t="shared" si="14"/>
        <v>40087.586000000003</v>
      </c>
      <c r="D93" s="6" t="str">
        <f t="shared" si="15"/>
        <v>vis</v>
      </c>
      <c r="E93" s="35">
        <f>VLOOKUP(C93,Active!C$21:E$973,3,FALSE)</f>
        <v>4274.0022754013653</v>
      </c>
      <c r="F93" s="7" t="s">
        <v>67</v>
      </c>
      <c r="G93" s="6" t="str">
        <f t="shared" si="16"/>
        <v>40087.586</v>
      </c>
      <c r="H93" s="5">
        <f t="shared" si="17"/>
        <v>4274</v>
      </c>
      <c r="I93" s="36" t="s">
        <v>189</v>
      </c>
      <c r="J93" s="37" t="s">
        <v>190</v>
      </c>
      <c r="K93" s="36">
        <v>4274</v>
      </c>
      <c r="L93" s="36" t="s">
        <v>125</v>
      </c>
      <c r="M93" s="37" t="s">
        <v>72</v>
      </c>
      <c r="N93" s="37"/>
      <c r="O93" s="38" t="s">
        <v>191</v>
      </c>
      <c r="P93" s="38" t="s">
        <v>192</v>
      </c>
    </row>
    <row r="94" spans="1:16" ht="12.75" customHeight="1" thickBot="1" x14ac:dyDescent="0.25">
      <c r="A94" s="5" t="str">
        <f t="shared" si="12"/>
        <v> AN 293.167 </v>
      </c>
      <c r="B94" s="7" t="str">
        <f t="shared" si="13"/>
        <v>I</v>
      </c>
      <c r="C94" s="5">
        <f t="shared" si="14"/>
        <v>40443.413</v>
      </c>
      <c r="D94" s="6" t="str">
        <f t="shared" si="15"/>
        <v>vis</v>
      </c>
      <c r="E94" s="35">
        <f>VLOOKUP(C94,Active!C$21:E$973,3,FALSE)</f>
        <v>4966.0101712385431</v>
      </c>
      <c r="F94" s="7" t="s">
        <v>67</v>
      </c>
      <c r="G94" s="6" t="str">
        <f t="shared" si="16"/>
        <v>40443.413</v>
      </c>
      <c r="H94" s="5">
        <f t="shared" si="17"/>
        <v>4966</v>
      </c>
      <c r="I94" s="36" t="s">
        <v>193</v>
      </c>
      <c r="J94" s="37" t="s">
        <v>194</v>
      </c>
      <c r="K94" s="36">
        <v>4966</v>
      </c>
      <c r="L94" s="36" t="s">
        <v>195</v>
      </c>
      <c r="M94" s="37" t="s">
        <v>72</v>
      </c>
      <c r="N94" s="37"/>
      <c r="O94" s="38" t="s">
        <v>73</v>
      </c>
      <c r="P94" s="38" t="s">
        <v>74</v>
      </c>
    </row>
    <row r="95" spans="1:16" ht="12.75" customHeight="1" thickBot="1" x14ac:dyDescent="0.25">
      <c r="A95" s="5" t="str">
        <f t="shared" si="12"/>
        <v> AN 293.167 </v>
      </c>
      <c r="B95" s="7" t="str">
        <f t="shared" si="13"/>
        <v>I</v>
      </c>
      <c r="C95" s="5">
        <f t="shared" si="14"/>
        <v>40444.447999999997</v>
      </c>
      <c r="D95" s="6" t="str">
        <f t="shared" si="15"/>
        <v>vis</v>
      </c>
      <c r="E95" s="35">
        <f>VLOOKUP(C95,Active!C$21:E$973,3,FALSE)</f>
        <v>4968.0230262838004</v>
      </c>
      <c r="F95" s="7" t="s">
        <v>67</v>
      </c>
      <c r="G95" s="6" t="str">
        <f t="shared" si="16"/>
        <v>40444.448</v>
      </c>
      <c r="H95" s="5">
        <f t="shared" si="17"/>
        <v>4968</v>
      </c>
      <c r="I95" s="36" t="s">
        <v>196</v>
      </c>
      <c r="J95" s="37" t="s">
        <v>197</v>
      </c>
      <c r="K95" s="36">
        <v>4968</v>
      </c>
      <c r="L95" s="36" t="s">
        <v>86</v>
      </c>
      <c r="M95" s="37" t="s">
        <v>72</v>
      </c>
      <c r="N95" s="37"/>
      <c r="O95" s="38" t="s">
        <v>73</v>
      </c>
      <c r="P95" s="38" t="s">
        <v>74</v>
      </c>
    </row>
    <row r="96" spans="1:16" ht="12.75" customHeight="1" thickBot="1" x14ac:dyDescent="0.25">
      <c r="A96" s="5" t="str">
        <f t="shared" si="12"/>
        <v> AN 293.167 </v>
      </c>
      <c r="B96" s="7" t="str">
        <f t="shared" si="13"/>
        <v>I</v>
      </c>
      <c r="C96" s="5">
        <f t="shared" si="14"/>
        <v>40445.472999999998</v>
      </c>
      <c r="D96" s="6" t="str">
        <f t="shared" si="15"/>
        <v>vis</v>
      </c>
      <c r="E96" s="35">
        <f>VLOOKUP(C96,Active!C$21:E$973,3,FALSE)</f>
        <v>4970.0164334542351</v>
      </c>
      <c r="F96" s="7" t="s">
        <v>67</v>
      </c>
      <c r="G96" s="6" t="str">
        <f t="shared" si="16"/>
        <v>40445.473</v>
      </c>
      <c r="H96" s="5">
        <f t="shared" si="17"/>
        <v>4970</v>
      </c>
      <c r="I96" s="36" t="s">
        <v>198</v>
      </c>
      <c r="J96" s="37" t="s">
        <v>199</v>
      </c>
      <c r="K96" s="36">
        <v>4970</v>
      </c>
      <c r="L96" s="36" t="s">
        <v>200</v>
      </c>
      <c r="M96" s="37" t="s">
        <v>72</v>
      </c>
      <c r="N96" s="37"/>
      <c r="O96" s="38" t="s">
        <v>73</v>
      </c>
      <c r="P96" s="38" t="s">
        <v>74</v>
      </c>
    </row>
    <row r="97" spans="1:16" ht="12.75" customHeight="1" thickBot="1" x14ac:dyDescent="0.25">
      <c r="A97" s="5" t="str">
        <f t="shared" si="12"/>
        <v> AN 293.167 </v>
      </c>
      <c r="B97" s="7" t="str">
        <f t="shared" si="13"/>
        <v>I</v>
      </c>
      <c r="C97" s="5">
        <f t="shared" si="14"/>
        <v>40446.502</v>
      </c>
      <c r="D97" s="6" t="str">
        <f t="shared" si="15"/>
        <v>vis</v>
      </c>
      <c r="E97" s="35">
        <f>VLOOKUP(C97,Active!C$21:E$973,3,FALSE)</f>
        <v>4972.0176197746041</v>
      </c>
      <c r="F97" s="7" t="s">
        <v>67</v>
      </c>
      <c r="G97" s="6" t="str">
        <f t="shared" si="16"/>
        <v>40446.502</v>
      </c>
      <c r="H97" s="5">
        <f t="shared" si="17"/>
        <v>4972</v>
      </c>
      <c r="I97" s="36" t="s">
        <v>201</v>
      </c>
      <c r="J97" s="37" t="s">
        <v>202</v>
      </c>
      <c r="K97" s="36">
        <v>4972</v>
      </c>
      <c r="L97" s="36" t="s">
        <v>203</v>
      </c>
      <c r="M97" s="37" t="s">
        <v>72</v>
      </c>
      <c r="N97" s="37"/>
      <c r="O97" s="38" t="s">
        <v>73</v>
      </c>
      <c r="P97" s="38" t="s">
        <v>74</v>
      </c>
    </row>
    <row r="98" spans="1:16" ht="12.75" customHeight="1" thickBot="1" x14ac:dyDescent="0.25">
      <c r="A98" s="5" t="str">
        <f t="shared" si="12"/>
        <v> AN 293.167 </v>
      </c>
      <c r="B98" s="7" t="str">
        <f t="shared" si="13"/>
        <v>I</v>
      </c>
      <c r="C98" s="5">
        <f t="shared" si="14"/>
        <v>40514.374000000003</v>
      </c>
      <c r="D98" s="6" t="str">
        <f t="shared" si="15"/>
        <v>vis</v>
      </c>
      <c r="E98" s="35">
        <f>VLOOKUP(C98,Active!C$21:E$973,3,FALSE)</f>
        <v>5104.0142358443891</v>
      </c>
      <c r="F98" s="7" t="s">
        <v>67</v>
      </c>
      <c r="G98" s="6" t="str">
        <f t="shared" si="16"/>
        <v>40514.374</v>
      </c>
      <c r="H98" s="5">
        <f t="shared" si="17"/>
        <v>5104</v>
      </c>
      <c r="I98" s="36" t="s">
        <v>204</v>
      </c>
      <c r="J98" s="37" t="s">
        <v>205</v>
      </c>
      <c r="K98" s="36">
        <v>5104</v>
      </c>
      <c r="L98" s="36" t="s">
        <v>206</v>
      </c>
      <c r="M98" s="37" t="s">
        <v>72</v>
      </c>
      <c r="N98" s="37"/>
      <c r="O98" s="38" t="s">
        <v>73</v>
      </c>
      <c r="P98" s="38" t="s">
        <v>74</v>
      </c>
    </row>
    <row r="99" spans="1:16" ht="12.75" customHeight="1" thickBot="1" x14ac:dyDescent="0.25">
      <c r="A99" s="5" t="str">
        <f t="shared" si="12"/>
        <v> AN 293.167 </v>
      </c>
      <c r="B99" s="7" t="str">
        <f t="shared" si="13"/>
        <v>I</v>
      </c>
      <c r="C99" s="5">
        <f t="shared" si="14"/>
        <v>40515.404000000002</v>
      </c>
      <c r="D99" s="6" t="str">
        <f t="shared" si="15"/>
        <v>vis</v>
      </c>
      <c r="E99" s="35">
        <f>VLOOKUP(C99,Active!C$21:E$973,3,FALSE)</f>
        <v>5106.0173669522346</v>
      </c>
      <c r="F99" s="7" t="s">
        <v>67</v>
      </c>
      <c r="G99" s="6" t="str">
        <f t="shared" si="16"/>
        <v>40515.404</v>
      </c>
      <c r="H99" s="5">
        <f t="shared" si="17"/>
        <v>5106</v>
      </c>
      <c r="I99" s="36" t="s">
        <v>207</v>
      </c>
      <c r="J99" s="37" t="s">
        <v>208</v>
      </c>
      <c r="K99" s="36">
        <v>5106</v>
      </c>
      <c r="L99" s="36" t="s">
        <v>203</v>
      </c>
      <c r="M99" s="37" t="s">
        <v>72</v>
      </c>
      <c r="N99" s="37"/>
      <c r="O99" s="38" t="s">
        <v>73</v>
      </c>
      <c r="P99" s="38" t="s">
        <v>74</v>
      </c>
    </row>
    <row r="100" spans="1:16" ht="12.75" customHeight="1" thickBot="1" x14ac:dyDescent="0.25">
      <c r="A100" s="5" t="str">
        <f t="shared" si="12"/>
        <v> AN 293.167 </v>
      </c>
      <c r="B100" s="7" t="str">
        <f t="shared" si="13"/>
        <v>I</v>
      </c>
      <c r="C100" s="5">
        <f t="shared" si="14"/>
        <v>40531.343000000001</v>
      </c>
      <c r="D100" s="6" t="str">
        <f t="shared" si="15"/>
        <v>vis</v>
      </c>
      <c r="E100" s="35">
        <f>VLOOKUP(C100,Active!C$21:E$973,3,FALSE)</f>
        <v>5137.0153346493116</v>
      </c>
      <c r="F100" s="7" t="s">
        <v>67</v>
      </c>
      <c r="G100" s="6" t="str">
        <f t="shared" si="16"/>
        <v>40531.343</v>
      </c>
      <c r="H100" s="5">
        <f t="shared" si="17"/>
        <v>5137</v>
      </c>
      <c r="I100" s="36" t="s">
        <v>209</v>
      </c>
      <c r="J100" s="37" t="s">
        <v>210</v>
      </c>
      <c r="K100" s="36">
        <v>5137</v>
      </c>
      <c r="L100" s="36" t="s">
        <v>200</v>
      </c>
      <c r="M100" s="37" t="s">
        <v>72</v>
      </c>
      <c r="N100" s="37"/>
      <c r="O100" s="38" t="s">
        <v>73</v>
      </c>
      <c r="P100" s="38" t="s">
        <v>74</v>
      </c>
    </row>
    <row r="101" spans="1:16" ht="12.75" customHeight="1" thickBot="1" x14ac:dyDescent="0.25">
      <c r="A101" s="5" t="str">
        <f t="shared" si="12"/>
        <v> AN 293.167 </v>
      </c>
      <c r="B101" s="7" t="str">
        <f t="shared" si="13"/>
        <v>I</v>
      </c>
      <c r="C101" s="5">
        <f t="shared" si="14"/>
        <v>40804.379999999997</v>
      </c>
      <c r="D101" s="6" t="str">
        <f t="shared" si="15"/>
        <v>vis</v>
      </c>
      <c r="E101" s="35">
        <f>VLOOKUP(C101,Active!C$21:E$973,3,FALSE)</f>
        <v>5668.0142747401269</v>
      </c>
      <c r="F101" s="7" t="s">
        <v>67</v>
      </c>
      <c r="G101" s="6" t="str">
        <f t="shared" si="16"/>
        <v>40804.380</v>
      </c>
      <c r="H101" s="5">
        <f t="shared" si="17"/>
        <v>5668</v>
      </c>
      <c r="I101" s="36" t="s">
        <v>211</v>
      </c>
      <c r="J101" s="37" t="s">
        <v>212</v>
      </c>
      <c r="K101" s="36">
        <v>5668</v>
      </c>
      <c r="L101" s="36" t="s">
        <v>206</v>
      </c>
      <c r="M101" s="37" t="s">
        <v>72</v>
      </c>
      <c r="N101" s="37"/>
      <c r="O101" s="38" t="s">
        <v>73</v>
      </c>
      <c r="P101" s="38" t="s">
        <v>74</v>
      </c>
    </row>
    <row r="102" spans="1:16" ht="12.75" customHeight="1" thickBot="1" x14ac:dyDescent="0.25">
      <c r="A102" s="5" t="str">
        <f t="shared" si="12"/>
        <v> AN 293.167 </v>
      </c>
      <c r="B102" s="7" t="str">
        <f t="shared" si="13"/>
        <v>I</v>
      </c>
      <c r="C102" s="5">
        <f t="shared" si="14"/>
        <v>40806.442000000003</v>
      </c>
      <c r="D102" s="6" t="str">
        <f t="shared" si="15"/>
        <v>vis</v>
      </c>
      <c r="E102" s="35">
        <f>VLOOKUP(C102,Active!C$21:E$973,3,FALSE)</f>
        <v>5672.0244265308002</v>
      </c>
      <c r="F102" s="7" t="s">
        <v>67</v>
      </c>
      <c r="G102" s="6" t="str">
        <f t="shared" si="16"/>
        <v>40806.442</v>
      </c>
      <c r="H102" s="5">
        <f t="shared" si="17"/>
        <v>5672</v>
      </c>
      <c r="I102" s="36" t="s">
        <v>213</v>
      </c>
      <c r="J102" s="37" t="s">
        <v>214</v>
      </c>
      <c r="K102" s="36">
        <v>5672</v>
      </c>
      <c r="L102" s="36" t="s">
        <v>215</v>
      </c>
      <c r="M102" s="37" t="s">
        <v>72</v>
      </c>
      <c r="N102" s="37"/>
      <c r="O102" s="38" t="s">
        <v>73</v>
      </c>
      <c r="P102" s="38" t="s">
        <v>74</v>
      </c>
    </row>
    <row r="103" spans="1:16" ht="12.75" customHeight="1" thickBot="1" x14ac:dyDescent="0.25">
      <c r="A103" s="5" t="str">
        <f t="shared" si="12"/>
        <v> AN 293.167 </v>
      </c>
      <c r="B103" s="7" t="str">
        <f t="shared" si="13"/>
        <v>I</v>
      </c>
      <c r="C103" s="5">
        <f t="shared" si="14"/>
        <v>40808.5</v>
      </c>
      <c r="D103" s="6" t="str">
        <f t="shared" si="15"/>
        <v>vis</v>
      </c>
      <c r="E103" s="35">
        <f>VLOOKUP(C103,Active!C$21:E$973,3,FALSE)</f>
        <v>5676.0267991715245</v>
      </c>
      <c r="F103" s="7" t="s">
        <v>67</v>
      </c>
      <c r="G103" s="6" t="str">
        <f t="shared" si="16"/>
        <v>40808.500</v>
      </c>
      <c r="H103" s="5">
        <f t="shared" si="17"/>
        <v>5676</v>
      </c>
      <c r="I103" s="36" t="s">
        <v>216</v>
      </c>
      <c r="J103" s="37" t="s">
        <v>217</v>
      </c>
      <c r="K103" s="36">
        <v>5676</v>
      </c>
      <c r="L103" s="36" t="s">
        <v>218</v>
      </c>
      <c r="M103" s="37" t="s">
        <v>72</v>
      </c>
      <c r="N103" s="37"/>
      <c r="O103" s="38" t="s">
        <v>73</v>
      </c>
      <c r="P103" s="38" t="s">
        <v>74</v>
      </c>
    </row>
    <row r="104" spans="1:16" ht="12.75" customHeight="1" thickBot="1" x14ac:dyDescent="0.25">
      <c r="A104" s="5" t="str">
        <f t="shared" si="12"/>
        <v> AN 293.167 </v>
      </c>
      <c r="B104" s="7" t="str">
        <f t="shared" si="13"/>
        <v>I</v>
      </c>
      <c r="C104" s="5">
        <f t="shared" si="14"/>
        <v>40838.326999999997</v>
      </c>
      <c r="D104" s="6" t="str">
        <f t="shared" si="15"/>
        <v>vis</v>
      </c>
      <c r="E104" s="35">
        <f>VLOOKUP(C104,Active!C$21:E$973,3,FALSE)</f>
        <v>5734.0339754373335</v>
      </c>
      <c r="F104" s="7" t="s">
        <v>67</v>
      </c>
      <c r="G104" s="6" t="str">
        <f t="shared" si="16"/>
        <v>40838.327</v>
      </c>
      <c r="H104" s="5">
        <f t="shared" si="17"/>
        <v>5734</v>
      </c>
      <c r="I104" s="36" t="s">
        <v>219</v>
      </c>
      <c r="J104" s="37" t="s">
        <v>220</v>
      </c>
      <c r="K104" s="36">
        <v>5734</v>
      </c>
      <c r="L104" s="36" t="s">
        <v>221</v>
      </c>
      <c r="M104" s="37" t="s">
        <v>72</v>
      </c>
      <c r="N104" s="37"/>
      <c r="O104" s="38" t="s">
        <v>73</v>
      </c>
      <c r="P104" s="38" t="s">
        <v>74</v>
      </c>
    </row>
    <row r="105" spans="1:16" ht="12.75" customHeight="1" thickBot="1" x14ac:dyDescent="0.25">
      <c r="A105" s="5" t="str">
        <f t="shared" si="12"/>
        <v> AN 293.167 </v>
      </c>
      <c r="B105" s="7" t="str">
        <f t="shared" si="13"/>
        <v>I</v>
      </c>
      <c r="C105" s="5">
        <f t="shared" si="14"/>
        <v>40856.315000000002</v>
      </c>
      <c r="D105" s="6" t="str">
        <f t="shared" si="15"/>
        <v>vis</v>
      </c>
      <c r="E105" s="35">
        <f>VLOOKUP(C105,Active!C$21:E$973,3,FALSE)</f>
        <v>5769.0168126878025</v>
      </c>
      <c r="F105" s="7" t="s">
        <v>67</v>
      </c>
      <c r="G105" s="6" t="str">
        <f t="shared" si="16"/>
        <v>40856.315</v>
      </c>
      <c r="H105" s="5">
        <f t="shared" si="17"/>
        <v>5769</v>
      </c>
      <c r="I105" s="36" t="s">
        <v>222</v>
      </c>
      <c r="J105" s="37" t="s">
        <v>223</v>
      </c>
      <c r="K105" s="36">
        <v>5769</v>
      </c>
      <c r="L105" s="36" t="s">
        <v>203</v>
      </c>
      <c r="M105" s="37" t="s">
        <v>72</v>
      </c>
      <c r="N105" s="37"/>
      <c r="O105" s="38" t="s">
        <v>73</v>
      </c>
      <c r="P105" s="38" t="s">
        <v>74</v>
      </c>
    </row>
    <row r="106" spans="1:16" ht="12.75" customHeight="1" thickBot="1" x14ac:dyDescent="0.25">
      <c r="A106" s="5" t="str">
        <f t="shared" si="12"/>
        <v> AN 293.167 </v>
      </c>
      <c r="B106" s="7" t="str">
        <f t="shared" si="13"/>
        <v>I</v>
      </c>
      <c r="C106" s="5">
        <f t="shared" si="14"/>
        <v>40858.375999999997</v>
      </c>
      <c r="D106" s="6" t="str">
        <f t="shared" si="15"/>
        <v>vis</v>
      </c>
      <c r="E106" s="35">
        <f>VLOOKUP(C106,Active!C$21:E$973,3,FALSE)</f>
        <v>5773.025019690971</v>
      </c>
      <c r="F106" s="7" t="s">
        <v>67</v>
      </c>
      <c r="G106" s="6" t="str">
        <f t="shared" si="16"/>
        <v>40858.376</v>
      </c>
      <c r="H106" s="5">
        <f t="shared" si="17"/>
        <v>5773</v>
      </c>
      <c r="I106" s="36" t="s">
        <v>224</v>
      </c>
      <c r="J106" s="37" t="s">
        <v>225</v>
      </c>
      <c r="K106" s="36">
        <v>5773</v>
      </c>
      <c r="L106" s="36" t="s">
        <v>215</v>
      </c>
      <c r="M106" s="37" t="s">
        <v>72</v>
      </c>
      <c r="N106" s="37"/>
      <c r="O106" s="38" t="s">
        <v>73</v>
      </c>
      <c r="P106" s="38" t="s">
        <v>74</v>
      </c>
    </row>
    <row r="107" spans="1:16" ht="12.75" customHeight="1" thickBot="1" x14ac:dyDescent="0.25">
      <c r="A107" s="5" t="str">
        <f t="shared" ref="A107:A138" si="18">P107</f>
        <v> AN 293.167 </v>
      </c>
      <c r="B107" s="7" t="str">
        <f t="shared" ref="B107:B138" si="19">IF(H107=INT(H107),"I","II")</f>
        <v>I</v>
      </c>
      <c r="C107" s="5">
        <f t="shared" ref="C107:C138" si="20">1*G107</f>
        <v>40859.398000000001</v>
      </c>
      <c r="D107" s="6" t="str">
        <f t="shared" ref="D107:D138" si="21">VLOOKUP(F107,I$1:J$5,2,FALSE)</f>
        <v>vis</v>
      </c>
      <c r="E107" s="35">
        <f>VLOOKUP(C107,Active!C$21:E$973,3,FALSE)</f>
        <v>5775.0125924989607</v>
      </c>
      <c r="F107" s="7" t="s">
        <v>67</v>
      </c>
      <c r="G107" s="6" t="str">
        <f t="shared" ref="G107:G138" si="22">MID(I107,3,LEN(I107)-3)</f>
        <v>40859.398</v>
      </c>
      <c r="H107" s="5">
        <f t="shared" ref="H107:H138" si="23">1*K107</f>
        <v>5775</v>
      </c>
      <c r="I107" s="36" t="s">
        <v>226</v>
      </c>
      <c r="J107" s="37" t="s">
        <v>227</v>
      </c>
      <c r="K107" s="36">
        <v>5775</v>
      </c>
      <c r="L107" s="36" t="s">
        <v>228</v>
      </c>
      <c r="M107" s="37" t="s">
        <v>72</v>
      </c>
      <c r="N107" s="37"/>
      <c r="O107" s="38" t="s">
        <v>73</v>
      </c>
      <c r="P107" s="38" t="s">
        <v>74</v>
      </c>
    </row>
    <row r="108" spans="1:16" ht="12.75" customHeight="1" thickBot="1" x14ac:dyDescent="0.25">
      <c r="A108" s="5" t="str">
        <f t="shared" si="18"/>
        <v>IBVS 889 </v>
      </c>
      <c r="B108" s="7" t="str">
        <f t="shared" si="19"/>
        <v>I</v>
      </c>
      <c r="C108" s="5">
        <f t="shared" si="20"/>
        <v>41978.802000000003</v>
      </c>
      <c r="D108" s="6" t="str">
        <f t="shared" si="21"/>
        <v>vis</v>
      </c>
      <c r="E108" s="35">
        <f>VLOOKUP(C108,Active!C$21:E$973,3,FALSE)</f>
        <v>7952.0154805083785</v>
      </c>
      <c r="F108" s="7" t="s">
        <v>67</v>
      </c>
      <c r="G108" s="6" t="str">
        <f t="shared" si="22"/>
        <v>41978.8020</v>
      </c>
      <c r="H108" s="5">
        <f t="shared" si="23"/>
        <v>7952</v>
      </c>
      <c r="I108" s="36" t="s">
        <v>229</v>
      </c>
      <c r="J108" s="37" t="s">
        <v>230</v>
      </c>
      <c r="K108" s="36">
        <v>7952</v>
      </c>
      <c r="L108" s="36" t="s">
        <v>231</v>
      </c>
      <c r="M108" s="37" t="s">
        <v>138</v>
      </c>
      <c r="N108" s="37" t="s">
        <v>139</v>
      </c>
      <c r="O108" s="38" t="s">
        <v>232</v>
      </c>
      <c r="P108" s="39" t="s">
        <v>233</v>
      </c>
    </row>
    <row r="109" spans="1:16" ht="12.75" customHeight="1" thickBot="1" x14ac:dyDescent="0.25">
      <c r="A109" s="5" t="str">
        <f t="shared" si="18"/>
        <v> AVSJ 4.9 </v>
      </c>
      <c r="B109" s="7" t="str">
        <f t="shared" si="19"/>
        <v>I</v>
      </c>
      <c r="C109" s="5">
        <f t="shared" si="20"/>
        <v>42570.646999999997</v>
      </c>
      <c r="D109" s="6" t="str">
        <f t="shared" si="21"/>
        <v>vis</v>
      </c>
      <c r="E109" s="35">
        <f>VLOOKUP(C109,Active!C$21:E$973,3,FALSE)</f>
        <v>9103.0282285903195</v>
      </c>
      <c r="F109" s="7" t="s">
        <v>67</v>
      </c>
      <c r="G109" s="6" t="str">
        <f t="shared" si="22"/>
        <v>42570.647</v>
      </c>
      <c r="H109" s="5">
        <f t="shared" si="23"/>
        <v>9103</v>
      </c>
      <c r="I109" s="36" t="s">
        <v>234</v>
      </c>
      <c r="J109" s="37" t="s">
        <v>235</v>
      </c>
      <c r="K109" s="36">
        <v>9103</v>
      </c>
      <c r="L109" s="36" t="s">
        <v>236</v>
      </c>
      <c r="M109" s="37" t="s">
        <v>72</v>
      </c>
      <c r="N109" s="37"/>
      <c r="O109" s="38" t="s">
        <v>237</v>
      </c>
      <c r="P109" s="38" t="s">
        <v>238</v>
      </c>
    </row>
    <row r="110" spans="1:16" ht="12.75" customHeight="1" thickBot="1" x14ac:dyDescent="0.25">
      <c r="A110" s="5" t="str">
        <f t="shared" si="18"/>
        <v> AVSJ 4.9 </v>
      </c>
      <c r="B110" s="7" t="str">
        <f t="shared" si="19"/>
        <v>I</v>
      </c>
      <c r="C110" s="5">
        <f t="shared" si="20"/>
        <v>42572.699000000001</v>
      </c>
      <c r="D110" s="6" t="str">
        <f t="shared" si="21"/>
        <v>vis</v>
      </c>
      <c r="E110" s="35">
        <f>VLOOKUP(C110,Active!C$21:E$973,3,FALSE)</f>
        <v>9107.0189325061565</v>
      </c>
      <c r="F110" s="7" t="s">
        <v>67</v>
      </c>
      <c r="G110" s="6" t="str">
        <f t="shared" si="22"/>
        <v>42572.699</v>
      </c>
      <c r="H110" s="5">
        <f t="shared" si="23"/>
        <v>9107</v>
      </c>
      <c r="I110" s="36" t="s">
        <v>239</v>
      </c>
      <c r="J110" s="37" t="s">
        <v>240</v>
      </c>
      <c r="K110" s="36">
        <v>9107</v>
      </c>
      <c r="L110" s="36" t="s">
        <v>241</v>
      </c>
      <c r="M110" s="37" t="s">
        <v>72</v>
      </c>
      <c r="N110" s="37"/>
      <c r="O110" s="38" t="s">
        <v>237</v>
      </c>
      <c r="P110" s="38" t="s">
        <v>238</v>
      </c>
    </row>
    <row r="111" spans="1:16" ht="12.75" customHeight="1" thickBot="1" x14ac:dyDescent="0.25">
      <c r="A111" s="5" t="str">
        <f t="shared" si="18"/>
        <v> AVSJ 7.39 </v>
      </c>
      <c r="B111" s="7" t="str">
        <f t="shared" si="19"/>
        <v>I</v>
      </c>
      <c r="C111" s="5">
        <f t="shared" si="20"/>
        <v>42665.762999999999</v>
      </c>
      <c r="D111" s="6" t="str">
        <f t="shared" si="21"/>
        <v>vis</v>
      </c>
      <c r="E111" s="35">
        <f>VLOOKUP(C111,Active!C$21:E$973,3,FALSE)</f>
        <v>9288.0086348564291</v>
      </c>
      <c r="F111" s="7" t="s">
        <v>67</v>
      </c>
      <c r="G111" s="6" t="str">
        <f t="shared" si="22"/>
        <v>42665.763</v>
      </c>
      <c r="H111" s="5">
        <f t="shared" si="23"/>
        <v>9288</v>
      </c>
      <c r="I111" s="36" t="s">
        <v>242</v>
      </c>
      <c r="J111" s="37" t="s">
        <v>243</v>
      </c>
      <c r="K111" s="36">
        <v>9288</v>
      </c>
      <c r="L111" s="36" t="s">
        <v>244</v>
      </c>
      <c r="M111" s="37" t="s">
        <v>72</v>
      </c>
      <c r="N111" s="37"/>
      <c r="O111" s="38" t="s">
        <v>245</v>
      </c>
      <c r="P111" s="38" t="s">
        <v>246</v>
      </c>
    </row>
    <row r="112" spans="1:16" ht="12.75" customHeight="1" thickBot="1" x14ac:dyDescent="0.25">
      <c r="A112" s="5" t="str">
        <f t="shared" si="18"/>
        <v> AVSJ 7.39 </v>
      </c>
      <c r="B112" s="7" t="str">
        <f t="shared" si="19"/>
        <v>I</v>
      </c>
      <c r="C112" s="5">
        <f t="shared" si="20"/>
        <v>42677.595000000001</v>
      </c>
      <c r="D112" s="6" t="str">
        <f t="shared" si="21"/>
        <v>vis</v>
      </c>
      <c r="E112" s="35">
        <f>VLOOKUP(C112,Active!C$21:E$973,3,FALSE)</f>
        <v>9311.0193603594034</v>
      </c>
      <c r="F112" s="7" t="s">
        <v>67</v>
      </c>
      <c r="G112" s="6" t="str">
        <f t="shared" si="22"/>
        <v>42677.595</v>
      </c>
      <c r="H112" s="5">
        <f t="shared" si="23"/>
        <v>9311</v>
      </c>
      <c r="I112" s="36" t="s">
        <v>247</v>
      </c>
      <c r="J112" s="37" t="s">
        <v>248</v>
      </c>
      <c r="K112" s="36">
        <v>9311</v>
      </c>
      <c r="L112" s="36" t="s">
        <v>241</v>
      </c>
      <c r="M112" s="37" t="s">
        <v>72</v>
      </c>
      <c r="N112" s="37"/>
      <c r="O112" s="38" t="s">
        <v>237</v>
      </c>
      <c r="P112" s="38" t="s">
        <v>246</v>
      </c>
    </row>
    <row r="113" spans="1:16" ht="12.75" customHeight="1" thickBot="1" x14ac:dyDescent="0.25">
      <c r="A113" s="5" t="str">
        <f t="shared" si="18"/>
        <v> AVSJ 7.39 </v>
      </c>
      <c r="B113" s="7" t="str">
        <f t="shared" si="19"/>
        <v>I</v>
      </c>
      <c r="C113" s="5">
        <f t="shared" si="20"/>
        <v>42693.53</v>
      </c>
      <c r="D113" s="6" t="str">
        <f t="shared" si="21"/>
        <v>vis</v>
      </c>
      <c r="E113" s="35">
        <f>VLOOKUP(C113,Active!C$21:E$973,3,FALSE)</f>
        <v>9342.0095489065461</v>
      </c>
      <c r="F113" s="7" t="s">
        <v>67</v>
      </c>
      <c r="G113" s="6" t="str">
        <f t="shared" si="22"/>
        <v>42693.530</v>
      </c>
      <c r="H113" s="5">
        <f t="shared" si="23"/>
        <v>9342</v>
      </c>
      <c r="I113" s="36" t="s">
        <v>249</v>
      </c>
      <c r="J113" s="37" t="s">
        <v>250</v>
      </c>
      <c r="K113" s="36">
        <v>9342</v>
      </c>
      <c r="L113" s="36" t="s">
        <v>195</v>
      </c>
      <c r="M113" s="37" t="s">
        <v>72</v>
      </c>
      <c r="N113" s="37"/>
      <c r="O113" s="38" t="s">
        <v>245</v>
      </c>
      <c r="P113" s="38" t="s">
        <v>246</v>
      </c>
    </row>
    <row r="114" spans="1:16" ht="12.75" customHeight="1" thickBot="1" x14ac:dyDescent="0.25">
      <c r="A114" s="5" t="str">
        <f t="shared" si="18"/>
        <v> VSSC 60.23 </v>
      </c>
      <c r="B114" s="7" t="str">
        <f t="shared" si="19"/>
        <v>I</v>
      </c>
      <c r="C114" s="5">
        <f t="shared" si="20"/>
        <v>45208.463000000003</v>
      </c>
      <c r="D114" s="6" t="str">
        <f t="shared" si="21"/>
        <v>vis</v>
      </c>
      <c r="E114" s="35">
        <f>VLOOKUP(C114,Active!C$21:E$973,3,FALSE)</f>
        <v>14233.01976876478</v>
      </c>
      <c r="F114" s="7" t="s">
        <v>67</v>
      </c>
      <c r="G114" s="6" t="str">
        <f t="shared" si="22"/>
        <v>45208.463</v>
      </c>
      <c r="H114" s="5">
        <f t="shared" si="23"/>
        <v>14233</v>
      </c>
      <c r="I114" s="36" t="s">
        <v>251</v>
      </c>
      <c r="J114" s="37" t="s">
        <v>252</v>
      </c>
      <c r="K114" s="36">
        <v>14233</v>
      </c>
      <c r="L114" s="36" t="s">
        <v>241</v>
      </c>
      <c r="M114" s="37" t="s">
        <v>72</v>
      </c>
      <c r="N114" s="37"/>
      <c r="O114" s="38" t="s">
        <v>253</v>
      </c>
      <c r="P114" s="38" t="s">
        <v>254</v>
      </c>
    </row>
    <row r="115" spans="1:16" ht="12.75" customHeight="1" thickBot="1" x14ac:dyDescent="0.25">
      <c r="A115" s="5" t="str">
        <f t="shared" si="18"/>
        <v> VSSC 60.23 </v>
      </c>
      <c r="B115" s="7" t="str">
        <f t="shared" si="19"/>
        <v>I</v>
      </c>
      <c r="C115" s="5">
        <f t="shared" si="20"/>
        <v>45603.362000000001</v>
      </c>
      <c r="D115" s="6" t="str">
        <f t="shared" si="21"/>
        <v>vis</v>
      </c>
      <c r="E115" s="35">
        <f>VLOOKUP(C115,Active!C$21:E$973,3,FALSE)</f>
        <v>15001.01440115132</v>
      </c>
      <c r="F115" s="7" t="s">
        <v>67</v>
      </c>
      <c r="G115" s="6" t="str">
        <f t="shared" si="22"/>
        <v>45603.362</v>
      </c>
      <c r="H115" s="5">
        <f t="shared" si="23"/>
        <v>15001</v>
      </c>
      <c r="I115" s="36" t="s">
        <v>255</v>
      </c>
      <c r="J115" s="37" t="s">
        <v>256</v>
      </c>
      <c r="K115" s="36">
        <v>15001</v>
      </c>
      <c r="L115" s="36" t="s">
        <v>206</v>
      </c>
      <c r="M115" s="37" t="s">
        <v>72</v>
      </c>
      <c r="N115" s="37"/>
      <c r="O115" s="38" t="s">
        <v>253</v>
      </c>
      <c r="P115" s="38" t="s">
        <v>254</v>
      </c>
    </row>
    <row r="116" spans="1:16" ht="12.75" customHeight="1" thickBot="1" x14ac:dyDescent="0.25">
      <c r="A116" s="5" t="str">
        <f t="shared" si="18"/>
        <v> VSSC 61.19 </v>
      </c>
      <c r="B116" s="7" t="str">
        <f t="shared" si="19"/>
        <v>I</v>
      </c>
      <c r="C116" s="5">
        <f t="shared" si="20"/>
        <v>45931.417999999998</v>
      </c>
      <c r="D116" s="6" t="str">
        <f t="shared" si="21"/>
        <v>vis</v>
      </c>
      <c r="E116" s="35">
        <f>VLOOKUP(C116,Active!C$21:E$973,3,FALSE)</f>
        <v>15639.013603788448</v>
      </c>
      <c r="F116" s="7" t="s">
        <v>67</v>
      </c>
      <c r="G116" s="6" t="str">
        <f t="shared" si="22"/>
        <v>45931.418</v>
      </c>
      <c r="H116" s="5">
        <f t="shared" si="23"/>
        <v>15639</v>
      </c>
      <c r="I116" s="36" t="s">
        <v>257</v>
      </c>
      <c r="J116" s="37" t="s">
        <v>258</v>
      </c>
      <c r="K116" s="36">
        <v>15639</v>
      </c>
      <c r="L116" s="36" t="s">
        <v>206</v>
      </c>
      <c r="M116" s="37" t="s">
        <v>72</v>
      </c>
      <c r="N116" s="37"/>
      <c r="O116" s="38" t="s">
        <v>253</v>
      </c>
      <c r="P116" s="38" t="s">
        <v>259</v>
      </c>
    </row>
    <row r="117" spans="1:16" ht="12.75" customHeight="1" thickBot="1" x14ac:dyDescent="0.25">
      <c r="A117" s="5" t="str">
        <f t="shared" si="18"/>
        <v> VSSC 61.19 </v>
      </c>
      <c r="B117" s="7" t="str">
        <f t="shared" si="19"/>
        <v>I</v>
      </c>
      <c r="C117" s="5">
        <f t="shared" si="20"/>
        <v>45932.442999999999</v>
      </c>
      <c r="D117" s="6" t="str">
        <f t="shared" si="21"/>
        <v>vis</v>
      </c>
      <c r="E117" s="35">
        <f>VLOOKUP(C117,Active!C$21:E$973,3,FALSE)</f>
        <v>15641.007010958881</v>
      </c>
      <c r="F117" s="7" t="s">
        <v>67</v>
      </c>
      <c r="G117" s="6" t="str">
        <f t="shared" si="22"/>
        <v>45932.443</v>
      </c>
      <c r="H117" s="5">
        <f t="shared" si="23"/>
        <v>15641</v>
      </c>
      <c r="I117" s="36" t="s">
        <v>260</v>
      </c>
      <c r="J117" s="37" t="s">
        <v>261</v>
      </c>
      <c r="K117" s="36">
        <v>15641</v>
      </c>
      <c r="L117" s="36" t="s">
        <v>244</v>
      </c>
      <c r="M117" s="37" t="s">
        <v>72</v>
      </c>
      <c r="N117" s="37"/>
      <c r="O117" s="38" t="s">
        <v>253</v>
      </c>
      <c r="P117" s="38" t="s">
        <v>259</v>
      </c>
    </row>
    <row r="118" spans="1:16" ht="12.75" customHeight="1" thickBot="1" x14ac:dyDescent="0.25">
      <c r="A118" s="5" t="str">
        <f t="shared" si="18"/>
        <v>BAVM 39 </v>
      </c>
      <c r="B118" s="7" t="str">
        <f t="shared" si="19"/>
        <v>I</v>
      </c>
      <c r="C118" s="5">
        <f t="shared" si="20"/>
        <v>46000.317000000003</v>
      </c>
      <c r="D118" s="6" t="str">
        <f t="shared" si="21"/>
        <v>vis</v>
      </c>
      <c r="E118" s="35">
        <f>VLOOKUP(C118,Active!C$21:E$973,3,FALSE)</f>
        <v>15773.007516603633</v>
      </c>
      <c r="F118" s="7" t="s">
        <v>67</v>
      </c>
      <c r="G118" s="6" t="str">
        <f t="shared" si="22"/>
        <v>46000.317</v>
      </c>
      <c r="H118" s="5">
        <f t="shared" si="23"/>
        <v>15773</v>
      </c>
      <c r="I118" s="36" t="s">
        <v>262</v>
      </c>
      <c r="J118" s="37" t="s">
        <v>263</v>
      </c>
      <c r="K118" s="36">
        <v>15773</v>
      </c>
      <c r="L118" s="36" t="s">
        <v>244</v>
      </c>
      <c r="M118" s="37" t="s">
        <v>72</v>
      </c>
      <c r="N118" s="37"/>
      <c r="O118" s="38" t="s">
        <v>264</v>
      </c>
      <c r="P118" s="39" t="s">
        <v>265</v>
      </c>
    </row>
    <row r="119" spans="1:16" ht="12.75" customHeight="1" thickBot="1" x14ac:dyDescent="0.25">
      <c r="A119" s="5" t="str">
        <f t="shared" si="18"/>
        <v>VSB 47 </v>
      </c>
      <c r="B119" s="7" t="str">
        <f t="shared" si="19"/>
        <v>I</v>
      </c>
      <c r="C119" s="5">
        <f t="shared" si="20"/>
        <v>46282.09</v>
      </c>
      <c r="D119" s="6" t="str">
        <f t="shared" si="21"/>
        <v>vis</v>
      </c>
      <c r="E119" s="35">
        <f>VLOOKUP(C119,Active!C$21:E$973,3,FALSE)</f>
        <v>16320.99612014897</v>
      </c>
      <c r="F119" s="7" t="s">
        <v>67</v>
      </c>
      <c r="G119" s="6" t="str">
        <f t="shared" si="22"/>
        <v>46282.09</v>
      </c>
      <c r="H119" s="5">
        <f t="shared" si="23"/>
        <v>16321</v>
      </c>
      <c r="I119" s="36" t="s">
        <v>266</v>
      </c>
      <c r="J119" s="37" t="s">
        <v>267</v>
      </c>
      <c r="K119" s="36">
        <v>16321</v>
      </c>
      <c r="L119" s="36" t="s">
        <v>268</v>
      </c>
      <c r="M119" s="37" t="s">
        <v>72</v>
      </c>
      <c r="N119" s="37"/>
      <c r="O119" s="38" t="s">
        <v>269</v>
      </c>
      <c r="P119" s="39" t="s">
        <v>270</v>
      </c>
    </row>
    <row r="120" spans="1:16" ht="12.75" customHeight="1" thickBot="1" x14ac:dyDescent="0.25">
      <c r="A120" s="5" t="str">
        <f t="shared" si="18"/>
        <v> VSSC 68.34 </v>
      </c>
      <c r="B120" s="7" t="str">
        <f t="shared" si="19"/>
        <v>I</v>
      </c>
      <c r="C120" s="5">
        <f t="shared" si="20"/>
        <v>46297.52</v>
      </c>
      <c r="D120" s="6" t="str">
        <f t="shared" si="21"/>
        <v>vis</v>
      </c>
      <c r="E120" s="35">
        <f>VLOOKUP(C120,Active!C$21:E$973,3,FALSE)</f>
        <v>16351.004191017026</v>
      </c>
      <c r="F120" s="7" t="s">
        <v>67</v>
      </c>
      <c r="G120" s="6" t="str">
        <f t="shared" si="22"/>
        <v>46297.520</v>
      </c>
      <c r="H120" s="5">
        <f t="shared" si="23"/>
        <v>16351</v>
      </c>
      <c r="I120" s="36" t="s">
        <v>271</v>
      </c>
      <c r="J120" s="37" t="s">
        <v>272</v>
      </c>
      <c r="K120" s="36">
        <v>16351</v>
      </c>
      <c r="L120" s="36" t="s">
        <v>273</v>
      </c>
      <c r="M120" s="37" t="s">
        <v>72</v>
      </c>
      <c r="N120" s="37"/>
      <c r="O120" s="38" t="s">
        <v>253</v>
      </c>
      <c r="P120" s="38" t="s">
        <v>274</v>
      </c>
    </row>
    <row r="121" spans="1:16" ht="12.75" customHeight="1" thickBot="1" x14ac:dyDescent="0.25">
      <c r="A121" s="5" t="str">
        <f t="shared" si="18"/>
        <v> VSSC 68.34 </v>
      </c>
      <c r="B121" s="7" t="str">
        <f t="shared" si="19"/>
        <v>I</v>
      </c>
      <c r="C121" s="5">
        <f t="shared" si="20"/>
        <v>46659.51</v>
      </c>
      <c r="D121" s="6" t="str">
        <f t="shared" si="21"/>
        <v>vis</v>
      </c>
      <c r="E121" s="35">
        <f>VLOOKUP(C121,Active!C$21:E$973,3,FALSE)</f>
        <v>17054.997812114092</v>
      </c>
      <c r="F121" s="7" t="s">
        <v>67</v>
      </c>
      <c r="G121" s="6" t="str">
        <f t="shared" si="22"/>
        <v>46659.510</v>
      </c>
      <c r="H121" s="5">
        <f t="shared" si="23"/>
        <v>17055</v>
      </c>
      <c r="I121" s="36" t="s">
        <v>275</v>
      </c>
      <c r="J121" s="37" t="s">
        <v>276</v>
      </c>
      <c r="K121" s="36">
        <v>17055</v>
      </c>
      <c r="L121" s="36" t="s">
        <v>107</v>
      </c>
      <c r="M121" s="37" t="s">
        <v>72</v>
      </c>
      <c r="N121" s="37"/>
      <c r="O121" s="38" t="s">
        <v>253</v>
      </c>
      <c r="P121" s="38" t="s">
        <v>274</v>
      </c>
    </row>
    <row r="122" spans="1:16" ht="12.75" customHeight="1" thickBot="1" x14ac:dyDescent="0.25">
      <c r="A122" s="5" t="str">
        <f t="shared" si="18"/>
        <v>VSB 47 </v>
      </c>
      <c r="B122" s="7" t="str">
        <f t="shared" si="19"/>
        <v>I</v>
      </c>
      <c r="C122" s="5">
        <f t="shared" si="20"/>
        <v>47040.010999999999</v>
      </c>
      <c r="D122" s="6" t="str">
        <f t="shared" si="21"/>
        <v>vis</v>
      </c>
      <c r="E122" s="35">
        <f>VLOOKUP(C122,Active!C$21:E$973,3,FALSE)</f>
        <v>17794.991394315388</v>
      </c>
      <c r="F122" s="7" t="s">
        <v>67</v>
      </c>
      <c r="G122" s="6" t="str">
        <f t="shared" si="22"/>
        <v>47040.011</v>
      </c>
      <c r="H122" s="5">
        <f t="shared" si="23"/>
        <v>17795</v>
      </c>
      <c r="I122" s="36" t="s">
        <v>277</v>
      </c>
      <c r="J122" s="37" t="s">
        <v>278</v>
      </c>
      <c r="K122" s="36">
        <v>17795</v>
      </c>
      <c r="L122" s="36" t="s">
        <v>279</v>
      </c>
      <c r="M122" s="37" t="s">
        <v>72</v>
      </c>
      <c r="N122" s="37"/>
      <c r="O122" s="38" t="s">
        <v>280</v>
      </c>
      <c r="P122" s="39" t="s">
        <v>270</v>
      </c>
    </row>
    <row r="123" spans="1:16" ht="12.75" customHeight="1" thickBot="1" x14ac:dyDescent="0.25">
      <c r="A123" s="5" t="str">
        <f t="shared" si="18"/>
        <v> VSSC 73 </v>
      </c>
      <c r="B123" s="7" t="str">
        <f t="shared" si="19"/>
        <v>I</v>
      </c>
      <c r="C123" s="5">
        <f t="shared" si="20"/>
        <v>47760.41</v>
      </c>
      <c r="D123" s="6" t="str">
        <f t="shared" si="21"/>
        <v>vis</v>
      </c>
      <c r="E123" s="35">
        <f>VLOOKUP(C123,Active!C$21:E$973,3,FALSE)</f>
        <v>19196.014352531638</v>
      </c>
      <c r="F123" s="7" t="s">
        <v>67</v>
      </c>
      <c r="G123" s="6" t="str">
        <f t="shared" si="22"/>
        <v>47760.410</v>
      </c>
      <c r="H123" s="5">
        <f t="shared" si="23"/>
        <v>19196</v>
      </c>
      <c r="I123" s="36" t="s">
        <v>281</v>
      </c>
      <c r="J123" s="37" t="s">
        <v>282</v>
      </c>
      <c r="K123" s="36">
        <v>19196</v>
      </c>
      <c r="L123" s="36" t="s">
        <v>206</v>
      </c>
      <c r="M123" s="37" t="s">
        <v>72</v>
      </c>
      <c r="N123" s="37"/>
      <c r="O123" s="38" t="s">
        <v>253</v>
      </c>
      <c r="P123" s="38" t="s">
        <v>283</v>
      </c>
    </row>
    <row r="124" spans="1:16" ht="12.75" customHeight="1" thickBot="1" x14ac:dyDescent="0.25">
      <c r="A124" s="5" t="str">
        <f t="shared" si="18"/>
        <v> AA 45.361 </v>
      </c>
      <c r="B124" s="7" t="str">
        <f t="shared" si="19"/>
        <v>I</v>
      </c>
      <c r="C124" s="5">
        <f t="shared" si="20"/>
        <v>47760.908000000003</v>
      </c>
      <c r="D124" s="6" t="str">
        <f t="shared" si="21"/>
        <v>PE</v>
      </c>
      <c r="E124" s="35">
        <f>VLOOKUP(C124,Active!C$21:E$973,3,FALSE)</f>
        <v>19196.982856698345</v>
      </c>
      <c r="F124" s="7" t="str">
        <f>LEFT(M124,1)</f>
        <v>E</v>
      </c>
      <c r="G124" s="6" t="str">
        <f t="shared" si="22"/>
        <v>47760.9080</v>
      </c>
      <c r="H124" s="5">
        <f t="shared" si="23"/>
        <v>19197</v>
      </c>
      <c r="I124" s="36" t="s">
        <v>284</v>
      </c>
      <c r="J124" s="37" t="s">
        <v>285</v>
      </c>
      <c r="K124" s="36">
        <v>19197</v>
      </c>
      <c r="L124" s="36" t="s">
        <v>286</v>
      </c>
      <c r="M124" s="37" t="s">
        <v>138</v>
      </c>
      <c r="N124" s="37" t="s">
        <v>287</v>
      </c>
      <c r="O124" s="38" t="s">
        <v>288</v>
      </c>
      <c r="P124" s="38" t="s">
        <v>289</v>
      </c>
    </row>
    <row r="125" spans="1:16" ht="12.75" customHeight="1" thickBot="1" x14ac:dyDescent="0.25">
      <c r="A125" s="5" t="str">
        <f t="shared" si="18"/>
        <v> AA 45.361 </v>
      </c>
      <c r="B125" s="7" t="str">
        <f t="shared" si="19"/>
        <v>I</v>
      </c>
      <c r="C125" s="5">
        <f t="shared" si="20"/>
        <v>47760.909</v>
      </c>
      <c r="D125" s="6" t="str">
        <f t="shared" si="21"/>
        <v>PE</v>
      </c>
      <c r="E125" s="35">
        <f>VLOOKUP(C125,Active!C$21:E$973,3,FALSE)</f>
        <v>19196.984801485822</v>
      </c>
      <c r="F125" s="7" t="str">
        <f>LEFT(M125,1)</f>
        <v>E</v>
      </c>
      <c r="G125" s="6" t="str">
        <f t="shared" si="22"/>
        <v>47760.9090</v>
      </c>
      <c r="H125" s="5">
        <f t="shared" si="23"/>
        <v>19197</v>
      </c>
      <c r="I125" s="36" t="s">
        <v>290</v>
      </c>
      <c r="J125" s="37" t="s">
        <v>291</v>
      </c>
      <c r="K125" s="36">
        <v>19197</v>
      </c>
      <c r="L125" s="36" t="s">
        <v>292</v>
      </c>
      <c r="M125" s="37" t="s">
        <v>138</v>
      </c>
      <c r="N125" s="37" t="s">
        <v>293</v>
      </c>
      <c r="O125" s="38" t="s">
        <v>288</v>
      </c>
      <c r="P125" s="38" t="s">
        <v>289</v>
      </c>
    </row>
    <row r="126" spans="1:16" ht="12.75" customHeight="1" thickBot="1" x14ac:dyDescent="0.25">
      <c r="A126" s="5" t="str">
        <f t="shared" si="18"/>
        <v> AA 45.361 </v>
      </c>
      <c r="B126" s="7" t="str">
        <f t="shared" si="19"/>
        <v>I</v>
      </c>
      <c r="C126" s="5">
        <f t="shared" si="20"/>
        <v>47760.911999999997</v>
      </c>
      <c r="D126" s="6" t="str">
        <f t="shared" si="21"/>
        <v>PE</v>
      </c>
      <c r="E126" s="35">
        <f>VLOOKUP(C126,Active!C$21:E$973,3,FALSE)</f>
        <v>19196.990635848266</v>
      </c>
      <c r="F126" s="7" t="str">
        <f>LEFT(M126,1)</f>
        <v>E</v>
      </c>
      <c r="G126" s="6" t="str">
        <f t="shared" si="22"/>
        <v>47760.9120</v>
      </c>
      <c r="H126" s="5">
        <f t="shared" si="23"/>
        <v>19197</v>
      </c>
      <c r="I126" s="36" t="s">
        <v>294</v>
      </c>
      <c r="J126" s="37" t="s">
        <v>295</v>
      </c>
      <c r="K126" s="36">
        <v>19197</v>
      </c>
      <c r="L126" s="36" t="s">
        <v>296</v>
      </c>
      <c r="M126" s="37" t="s">
        <v>138</v>
      </c>
      <c r="N126" s="37" t="s">
        <v>297</v>
      </c>
      <c r="O126" s="38" t="s">
        <v>288</v>
      </c>
      <c r="P126" s="38" t="s">
        <v>289</v>
      </c>
    </row>
    <row r="127" spans="1:16" ht="12.75" customHeight="1" thickBot="1" x14ac:dyDescent="0.25">
      <c r="A127" s="5" t="str">
        <f t="shared" si="18"/>
        <v> VSSC 73 </v>
      </c>
      <c r="B127" s="7" t="str">
        <f t="shared" si="19"/>
        <v>I</v>
      </c>
      <c r="C127" s="5">
        <f t="shared" si="20"/>
        <v>47761.432999999997</v>
      </c>
      <c r="D127" s="6" t="str">
        <f t="shared" si="21"/>
        <v>vis</v>
      </c>
      <c r="E127" s="35">
        <f>VLOOKUP(C127,Active!C$21:E$973,3,FALSE)</f>
        <v>19198.003870127093</v>
      </c>
      <c r="F127" s="7" t="str">
        <f>LEFT(M127,1)</f>
        <v>V</v>
      </c>
      <c r="G127" s="6" t="str">
        <f t="shared" si="22"/>
        <v>47761.433</v>
      </c>
      <c r="H127" s="5">
        <f t="shared" si="23"/>
        <v>19198</v>
      </c>
      <c r="I127" s="36" t="s">
        <v>298</v>
      </c>
      <c r="J127" s="37" t="s">
        <v>299</v>
      </c>
      <c r="K127" s="36">
        <v>19198</v>
      </c>
      <c r="L127" s="36" t="s">
        <v>273</v>
      </c>
      <c r="M127" s="37" t="s">
        <v>72</v>
      </c>
      <c r="N127" s="37"/>
      <c r="O127" s="38" t="s">
        <v>253</v>
      </c>
      <c r="P127" s="38" t="s">
        <v>283</v>
      </c>
    </row>
    <row r="128" spans="1:16" ht="12.75" customHeight="1" thickBot="1" x14ac:dyDescent="0.25">
      <c r="A128" s="5" t="str">
        <f t="shared" si="18"/>
        <v> AA 45.361 </v>
      </c>
      <c r="B128" s="7" t="str">
        <f t="shared" si="19"/>
        <v>I</v>
      </c>
      <c r="C128" s="5">
        <f t="shared" si="20"/>
        <v>49601.7215</v>
      </c>
      <c r="D128" s="6" t="str">
        <f t="shared" si="21"/>
        <v>PE</v>
      </c>
      <c r="E128" s="35">
        <f>VLOOKUP(C128,Active!C$21:E$973,3,FALSE)</f>
        <v>22776.973910675915</v>
      </c>
      <c r="F128" s="7" t="str">
        <f>LEFT(M128,1)</f>
        <v>E</v>
      </c>
      <c r="G128" s="6" t="str">
        <f t="shared" si="22"/>
        <v>49601.7215</v>
      </c>
      <c r="H128" s="5">
        <f t="shared" si="23"/>
        <v>22777</v>
      </c>
      <c r="I128" s="36" t="s">
        <v>300</v>
      </c>
      <c r="J128" s="37" t="s">
        <v>301</v>
      </c>
      <c r="K128" s="36">
        <v>22777</v>
      </c>
      <c r="L128" s="36" t="s">
        <v>302</v>
      </c>
      <c r="M128" s="37" t="s">
        <v>138</v>
      </c>
      <c r="N128" s="37" t="s">
        <v>297</v>
      </c>
      <c r="O128" s="38" t="s">
        <v>288</v>
      </c>
      <c r="P128" s="38" t="s">
        <v>289</v>
      </c>
    </row>
    <row r="129" spans="1:16" ht="12.75" customHeight="1" thickBot="1" x14ac:dyDescent="0.25">
      <c r="A129" s="5" t="str">
        <f t="shared" si="18"/>
        <v> AA 45.361 </v>
      </c>
      <c r="B129" s="7" t="str">
        <f t="shared" si="19"/>
        <v>I</v>
      </c>
      <c r="C129" s="5">
        <f t="shared" si="20"/>
        <v>49601.724000000002</v>
      </c>
      <c r="D129" s="6" t="str">
        <f t="shared" si="21"/>
        <v>vis</v>
      </c>
      <c r="E129" s="35">
        <f>VLOOKUP(C129,Active!C$21:E$973,3,FALSE)</f>
        <v>22776.97877264463</v>
      </c>
      <c r="F129" s="7" t="s">
        <v>67</v>
      </c>
      <c r="G129" s="6" t="str">
        <f t="shared" si="22"/>
        <v>49601.7240</v>
      </c>
      <c r="H129" s="5">
        <f t="shared" si="23"/>
        <v>22777</v>
      </c>
      <c r="I129" s="36" t="s">
        <v>303</v>
      </c>
      <c r="J129" s="37" t="s">
        <v>304</v>
      </c>
      <c r="K129" s="36">
        <v>22777</v>
      </c>
      <c r="L129" s="36" t="s">
        <v>305</v>
      </c>
      <c r="M129" s="37" t="s">
        <v>138</v>
      </c>
      <c r="N129" s="37" t="s">
        <v>293</v>
      </c>
      <c r="O129" s="38" t="s">
        <v>288</v>
      </c>
      <c r="P129" s="38" t="s">
        <v>289</v>
      </c>
    </row>
    <row r="130" spans="1:16" ht="12.75" customHeight="1" thickBot="1" x14ac:dyDescent="0.25">
      <c r="A130" s="5" t="str">
        <f t="shared" si="18"/>
        <v> AA 45.361 </v>
      </c>
      <c r="B130" s="7" t="str">
        <f t="shared" si="19"/>
        <v>I</v>
      </c>
      <c r="C130" s="5">
        <f t="shared" si="20"/>
        <v>49602.745300000002</v>
      </c>
      <c r="D130" s="6" t="str">
        <f t="shared" si="21"/>
        <v>vis</v>
      </c>
      <c r="E130" s="35">
        <f>VLOOKUP(C130,Active!C$21:E$973,3,FALSE)</f>
        <v>22778.964984101374</v>
      </c>
      <c r="F130" s="7" t="s">
        <v>67</v>
      </c>
      <c r="G130" s="6" t="str">
        <f t="shared" si="22"/>
        <v>49602.7453</v>
      </c>
      <c r="H130" s="5">
        <f t="shared" si="23"/>
        <v>22779</v>
      </c>
      <c r="I130" s="36" t="s">
        <v>306</v>
      </c>
      <c r="J130" s="37" t="s">
        <v>307</v>
      </c>
      <c r="K130" s="36">
        <v>22779</v>
      </c>
      <c r="L130" s="36" t="s">
        <v>308</v>
      </c>
      <c r="M130" s="37" t="s">
        <v>138</v>
      </c>
      <c r="N130" s="37" t="s">
        <v>293</v>
      </c>
      <c r="O130" s="38" t="s">
        <v>288</v>
      </c>
      <c r="P130" s="38" t="s">
        <v>289</v>
      </c>
    </row>
    <row r="131" spans="1:16" ht="12.75" customHeight="1" thickBot="1" x14ac:dyDescent="0.25">
      <c r="A131" s="5" t="str">
        <f t="shared" si="18"/>
        <v> AA 45.361 </v>
      </c>
      <c r="B131" s="7" t="str">
        <f t="shared" si="19"/>
        <v>I</v>
      </c>
      <c r="C131" s="5">
        <f t="shared" si="20"/>
        <v>49602.747499999998</v>
      </c>
      <c r="D131" s="6" t="str">
        <f t="shared" si="21"/>
        <v>vis</v>
      </c>
      <c r="E131" s="35">
        <f>VLOOKUP(C131,Active!C$21:E$973,3,FALSE)</f>
        <v>22778.969262633826</v>
      </c>
      <c r="F131" s="7" t="s">
        <v>67</v>
      </c>
      <c r="G131" s="6" t="str">
        <f t="shared" si="22"/>
        <v>49602.7475</v>
      </c>
      <c r="H131" s="5">
        <f t="shared" si="23"/>
        <v>22779</v>
      </c>
      <c r="I131" s="36" t="s">
        <v>309</v>
      </c>
      <c r="J131" s="37" t="s">
        <v>310</v>
      </c>
      <c r="K131" s="36">
        <v>22779</v>
      </c>
      <c r="L131" s="36" t="s">
        <v>311</v>
      </c>
      <c r="M131" s="37" t="s">
        <v>138</v>
      </c>
      <c r="N131" s="37" t="s">
        <v>297</v>
      </c>
      <c r="O131" s="38" t="s">
        <v>288</v>
      </c>
      <c r="P131" s="38" t="s">
        <v>289</v>
      </c>
    </row>
    <row r="132" spans="1:16" ht="12.75" customHeight="1" thickBot="1" x14ac:dyDescent="0.25">
      <c r="A132" s="5" t="str">
        <f t="shared" si="18"/>
        <v> PASP 109.1351 </v>
      </c>
      <c r="B132" s="7" t="str">
        <f t="shared" si="19"/>
        <v>I</v>
      </c>
      <c r="C132" s="5">
        <f t="shared" si="20"/>
        <v>49635.661</v>
      </c>
      <c r="D132" s="6" t="str">
        <f t="shared" si="21"/>
        <v>vis</v>
      </c>
      <c r="E132" s="35">
        <f>VLOOKUP(C132,Active!C$21:E$973,3,FALSE)</f>
        <v>22842.979025466997</v>
      </c>
      <c r="F132" s="7" t="s">
        <v>67</v>
      </c>
      <c r="G132" s="6" t="str">
        <f t="shared" si="22"/>
        <v>49635.6610</v>
      </c>
      <c r="H132" s="5">
        <f t="shared" si="23"/>
        <v>22843</v>
      </c>
      <c r="I132" s="36" t="s">
        <v>312</v>
      </c>
      <c r="J132" s="37" t="s">
        <v>313</v>
      </c>
      <c r="K132" s="36">
        <v>22843</v>
      </c>
      <c r="L132" s="36" t="s">
        <v>314</v>
      </c>
      <c r="M132" s="37" t="s">
        <v>138</v>
      </c>
      <c r="N132" s="37" t="s">
        <v>139</v>
      </c>
      <c r="O132" s="38" t="s">
        <v>315</v>
      </c>
      <c r="P132" s="38" t="s">
        <v>316</v>
      </c>
    </row>
    <row r="133" spans="1:16" ht="12.75" customHeight="1" thickBot="1" x14ac:dyDescent="0.25">
      <c r="A133" s="5" t="str">
        <f t="shared" si="18"/>
        <v> AAP 309.117 </v>
      </c>
      <c r="B133" s="7" t="str">
        <f t="shared" si="19"/>
        <v>I</v>
      </c>
      <c r="C133" s="5">
        <f t="shared" si="20"/>
        <v>49640.285000000003</v>
      </c>
      <c r="D133" s="6" t="str">
        <f t="shared" si="21"/>
        <v>vis</v>
      </c>
      <c r="E133" s="35">
        <f>VLOOKUP(C133,Active!C$21:E$973,3,FALSE)</f>
        <v>22851.971722790004</v>
      </c>
      <c r="F133" s="7" t="s">
        <v>67</v>
      </c>
      <c r="G133" s="6" t="str">
        <f t="shared" si="22"/>
        <v>49640.2850</v>
      </c>
      <c r="H133" s="5">
        <f t="shared" si="23"/>
        <v>22852</v>
      </c>
      <c r="I133" s="36" t="s">
        <v>317</v>
      </c>
      <c r="J133" s="37" t="s">
        <v>318</v>
      </c>
      <c r="K133" s="36">
        <v>22852</v>
      </c>
      <c r="L133" s="36" t="s">
        <v>319</v>
      </c>
      <c r="M133" s="37" t="s">
        <v>138</v>
      </c>
      <c r="N133" s="37" t="s">
        <v>139</v>
      </c>
      <c r="O133" s="38" t="s">
        <v>320</v>
      </c>
      <c r="P133" s="38" t="s">
        <v>321</v>
      </c>
    </row>
    <row r="134" spans="1:16" ht="12.75" customHeight="1" thickBot="1" x14ac:dyDescent="0.25">
      <c r="A134" s="5" t="str">
        <f t="shared" si="18"/>
        <v> AAP 309.117 </v>
      </c>
      <c r="B134" s="7" t="str">
        <f t="shared" si="19"/>
        <v>I</v>
      </c>
      <c r="C134" s="5">
        <f t="shared" si="20"/>
        <v>49644.399799999999</v>
      </c>
      <c r="D134" s="6" t="str">
        <f t="shared" si="21"/>
        <v>vis</v>
      </c>
      <c r="E134" s="35">
        <f>VLOOKUP(C134,Active!C$21:E$973,3,FALSE)</f>
        <v>22859.974134326476</v>
      </c>
      <c r="F134" s="7" t="s">
        <v>67</v>
      </c>
      <c r="G134" s="6" t="str">
        <f t="shared" si="22"/>
        <v>49644.3998</v>
      </c>
      <c r="H134" s="5">
        <f t="shared" si="23"/>
        <v>22860</v>
      </c>
      <c r="I134" s="36" t="s">
        <v>322</v>
      </c>
      <c r="J134" s="37" t="s">
        <v>323</v>
      </c>
      <c r="K134" s="36">
        <v>22860</v>
      </c>
      <c r="L134" s="36" t="s">
        <v>324</v>
      </c>
      <c r="M134" s="37" t="s">
        <v>138</v>
      </c>
      <c r="N134" s="37" t="s">
        <v>139</v>
      </c>
      <c r="O134" s="38" t="s">
        <v>320</v>
      </c>
      <c r="P134" s="38" t="s">
        <v>321</v>
      </c>
    </row>
    <row r="135" spans="1:16" ht="12.75" customHeight="1" thickBot="1" x14ac:dyDescent="0.25">
      <c r="A135" s="5" t="str">
        <f t="shared" si="18"/>
        <v> PASP 109.1351 </v>
      </c>
      <c r="B135" s="7" t="str">
        <f t="shared" si="19"/>
        <v>I</v>
      </c>
      <c r="C135" s="5">
        <f t="shared" si="20"/>
        <v>49652.631200000003</v>
      </c>
      <c r="D135" s="6" t="str">
        <f t="shared" si="21"/>
        <v>vis</v>
      </c>
      <c r="E135" s="35">
        <f>VLOOKUP(C135,Active!C$21:E$973,3,FALSE)</f>
        <v>22875.982458016912</v>
      </c>
      <c r="F135" s="7" t="s">
        <v>67</v>
      </c>
      <c r="G135" s="6" t="str">
        <f t="shared" si="22"/>
        <v>49652.6312</v>
      </c>
      <c r="H135" s="5">
        <f t="shared" si="23"/>
        <v>22876</v>
      </c>
      <c r="I135" s="36" t="s">
        <v>325</v>
      </c>
      <c r="J135" s="37" t="s">
        <v>326</v>
      </c>
      <c r="K135" s="36">
        <v>22876</v>
      </c>
      <c r="L135" s="36" t="s">
        <v>327</v>
      </c>
      <c r="M135" s="37" t="s">
        <v>138</v>
      </c>
      <c r="N135" s="37" t="s">
        <v>139</v>
      </c>
      <c r="O135" s="38" t="s">
        <v>315</v>
      </c>
      <c r="P135" s="38" t="s">
        <v>316</v>
      </c>
    </row>
    <row r="136" spans="1:16" ht="12.75" customHeight="1" thickBot="1" x14ac:dyDescent="0.25">
      <c r="A136" s="5" t="str">
        <f t="shared" si="18"/>
        <v> PASP 109.1351 </v>
      </c>
      <c r="B136" s="7" t="str">
        <f t="shared" si="19"/>
        <v>I</v>
      </c>
      <c r="C136" s="5">
        <f t="shared" si="20"/>
        <v>49894.8073</v>
      </c>
      <c r="D136" s="6" t="str">
        <f t="shared" si="21"/>
        <v>vis</v>
      </c>
      <c r="E136" s="35">
        <f>VLOOKUP(C136,Active!C$21:E$973,3,FALSE)</f>
        <v>23346.963506062883</v>
      </c>
      <c r="F136" s="7" t="s">
        <v>67</v>
      </c>
      <c r="G136" s="6" t="str">
        <f t="shared" si="22"/>
        <v>49894.8073</v>
      </c>
      <c r="H136" s="5">
        <f t="shared" si="23"/>
        <v>23347</v>
      </c>
      <c r="I136" s="36" t="s">
        <v>328</v>
      </c>
      <c r="J136" s="37" t="s">
        <v>329</v>
      </c>
      <c r="K136" s="36">
        <v>23347</v>
      </c>
      <c r="L136" s="36" t="s">
        <v>330</v>
      </c>
      <c r="M136" s="37" t="s">
        <v>138</v>
      </c>
      <c r="N136" s="37" t="s">
        <v>139</v>
      </c>
      <c r="O136" s="38" t="s">
        <v>315</v>
      </c>
      <c r="P136" s="38" t="s">
        <v>316</v>
      </c>
    </row>
    <row r="137" spans="1:16" ht="12.75" customHeight="1" thickBot="1" x14ac:dyDescent="0.25">
      <c r="A137" s="5" t="str">
        <f t="shared" si="18"/>
        <v> PASP 109.1351 </v>
      </c>
      <c r="B137" s="7" t="str">
        <f t="shared" si="19"/>
        <v>I</v>
      </c>
      <c r="C137" s="5">
        <f t="shared" si="20"/>
        <v>49910.7503</v>
      </c>
      <c r="D137" s="6" t="str">
        <f t="shared" si="21"/>
        <v>vis</v>
      </c>
      <c r="E137" s="35">
        <f>VLOOKUP(C137,Active!C$21:E$973,3,FALSE)</f>
        <v>23377.969252909894</v>
      </c>
      <c r="F137" s="7" t="s">
        <v>67</v>
      </c>
      <c r="G137" s="6" t="str">
        <f t="shared" si="22"/>
        <v>49910.7503</v>
      </c>
      <c r="H137" s="5">
        <f t="shared" si="23"/>
        <v>23378</v>
      </c>
      <c r="I137" s="36" t="s">
        <v>331</v>
      </c>
      <c r="J137" s="37" t="s">
        <v>332</v>
      </c>
      <c r="K137" s="36">
        <v>23378</v>
      </c>
      <c r="L137" s="36" t="s">
        <v>311</v>
      </c>
      <c r="M137" s="37" t="s">
        <v>138</v>
      </c>
      <c r="N137" s="37" t="s">
        <v>139</v>
      </c>
      <c r="O137" s="38" t="s">
        <v>315</v>
      </c>
      <c r="P137" s="38" t="s">
        <v>316</v>
      </c>
    </row>
    <row r="138" spans="1:16" ht="12.75" customHeight="1" thickBot="1" x14ac:dyDescent="0.25">
      <c r="A138" s="5" t="str">
        <f t="shared" si="18"/>
        <v> PASP 109.1351 </v>
      </c>
      <c r="B138" s="7" t="str">
        <f t="shared" si="19"/>
        <v>I</v>
      </c>
      <c r="C138" s="5">
        <f t="shared" si="20"/>
        <v>49911.773800000003</v>
      </c>
      <c r="D138" s="6" t="str">
        <f t="shared" si="21"/>
        <v>vis</v>
      </c>
      <c r="E138" s="35">
        <f>VLOOKUP(C138,Active!C$21:E$973,3,FALSE)</f>
        <v>23379.959742899107</v>
      </c>
      <c r="F138" s="7" t="s">
        <v>67</v>
      </c>
      <c r="G138" s="6" t="str">
        <f t="shared" si="22"/>
        <v>49911.7738</v>
      </c>
      <c r="H138" s="5">
        <f t="shared" si="23"/>
        <v>23380</v>
      </c>
      <c r="I138" s="36" t="s">
        <v>333</v>
      </c>
      <c r="J138" s="37" t="s">
        <v>334</v>
      </c>
      <c r="K138" s="36">
        <v>23380</v>
      </c>
      <c r="L138" s="36" t="s">
        <v>335</v>
      </c>
      <c r="M138" s="37" t="s">
        <v>138</v>
      </c>
      <c r="N138" s="37" t="s">
        <v>139</v>
      </c>
      <c r="O138" s="38" t="s">
        <v>315</v>
      </c>
      <c r="P138" s="38" t="s">
        <v>316</v>
      </c>
    </row>
    <row r="139" spans="1:16" ht="12.75" customHeight="1" thickBot="1" x14ac:dyDescent="0.25">
      <c r="A139" s="5" t="str">
        <f t="shared" ref="A139:A163" si="24">P139</f>
        <v> PASP 109.1351 </v>
      </c>
      <c r="B139" s="7" t="str">
        <f t="shared" ref="B139:B163" si="25">IF(H139=INT(H139),"I","II")</f>
        <v>I</v>
      </c>
      <c r="C139" s="5">
        <f t="shared" ref="C139:C163" si="26">1*G139</f>
        <v>49929.773300000001</v>
      </c>
      <c r="D139" s="6" t="str">
        <f t="shared" ref="D139:D163" si="27">VLOOKUP(F139,I$1:J$5,2,FALSE)</f>
        <v>vis</v>
      </c>
      <c r="E139" s="35">
        <f>VLOOKUP(C139,Active!C$21:E$973,3,FALSE)</f>
        <v>23414.964945205618</v>
      </c>
      <c r="F139" s="7" t="s">
        <v>67</v>
      </c>
      <c r="G139" s="6" t="str">
        <f t="shared" ref="G139:G163" si="28">MID(I139,3,LEN(I139)-3)</f>
        <v>49929.7733</v>
      </c>
      <c r="H139" s="5">
        <f t="shared" ref="H139:H163" si="29">1*K139</f>
        <v>23415</v>
      </c>
      <c r="I139" s="36" t="s">
        <v>336</v>
      </c>
      <c r="J139" s="37" t="s">
        <v>337</v>
      </c>
      <c r="K139" s="36">
        <v>23415</v>
      </c>
      <c r="L139" s="36" t="s">
        <v>308</v>
      </c>
      <c r="M139" s="37" t="s">
        <v>138</v>
      </c>
      <c r="N139" s="37" t="s">
        <v>139</v>
      </c>
      <c r="O139" s="38" t="s">
        <v>315</v>
      </c>
      <c r="P139" s="38" t="s">
        <v>316</v>
      </c>
    </row>
    <row r="140" spans="1:16" ht="12.75" customHeight="1" thickBot="1" x14ac:dyDescent="0.25">
      <c r="A140" s="5" t="str">
        <f t="shared" si="24"/>
        <v> PASP 109.1351 </v>
      </c>
      <c r="B140" s="7" t="str">
        <f t="shared" si="25"/>
        <v>I</v>
      </c>
      <c r="C140" s="5">
        <f t="shared" si="26"/>
        <v>49930.800999999999</v>
      </c>
      <c r="D140" s="6" t="str">
        <f t="shared" si="27"/>
        <v>vis</v>
      </c>
      <c r="E140" s="35">
        <f>VLOOKUP(C140,Active!C$21:E$973,3,FALSE)</f>
        <v>23416.963603302254</v>
      </c>
      <c r="F140" s="7" t="s">
        <v>67</v>
      </c>
      <c r="G140" s="6" t="str">
        <f t="shared" si="28"/>
        <v>49930.8010</v>
      </c>
      <c r="H140" s="5">
        <f t="shared" si="29"/>
        <v>23417</v>
      </c>
      <c r="I140" s="36" t="s">
        <v>338</v>
      </c>
      <c r="J140" s="37" t="s">
        <v>339</v>
      </c>
      <c r="K140" s="36">
        <v>23417</v>
      </c>
      <c r="L140" s="36" t="s">
        <v>340</v>
      </c>
      <c r="M140" s="37" t="s">
        <v>138</v>
      </c>
      <c r="N140" s="37" t="s">
        <v>139</v>
      </c>
      <c r="O140" s="38" t="s">
        <v>315</v>
      </c>
      <c r="P140" s="38" t="s">
        <v>316</v>
      </c>
    </row>
    <row r="141" spans="1:16" ht="12.75" customHeight="1" thickBot="1" x14ac:dyDescent="0.25">
      <c r="A141" s="5" t="str">
        <f t="shared" si="24"/>
        <v> PASP 109.1351 </v>
      </c>
      <c r="B141" s="7" t="str">
        <f t="shared" si="25"/>
        <v>I</v>
      </c>
      <c r="C141" s="5">
        <f t="shared" si="26"/>
        <v>49931.833100000003</v>
      </c>
      <c r="D141" s="6" t="str">
        <f t="shared" si="27"/>
        <v>vis</v>
      </c>
      <c r="E141" s="35">
        <f>VLOOKUP(C141,Active!C$21:E$973,3,FALSE)</f>
        <v>23418.970818463826</v>
      </c>
      <c r="F141" s="7" t="s">
        <v>67</v>
      </c>
      <c r="G141" s="6" t="str">
        <f t="shared" si="28"/>
        <v>49931.8331</v>
      </c>
      <c r="H141" s="5">
        <f t="shared" si="29"/>
        <v>23419</v>
      </c>
      <c r="I141" s="36" t="s">
        <v>341</v>
      </c>
      <c r="J141" s="37" t="s">
        <v>342</v>
      </c>
      <c r="K141" s="36">
        <v>23419</v>
      </c>
      <c r="L141" s="36" t="s">
        <v>343</v>
      </c>
      <c r="M141" s="37" t="s">
        <v>138</v>
      </c>
      <c r="N141" s="37" t="s">
        <v>139</v>
      </c>
      <c r="O141" s="38" t="s">
        <v>315</v>
      </c>
      <c r="P141" s="38" t="s">
        <v>316</v>
      </c>
    </row>
    <row r="142" spans="1:16" ht="12.75" customHeight="1" thickBot="1" x14ac:dyDescent="0.25">
      <c r="A142" s="5" t="str">
        <f t="shared" si="24"/>
        <v> PASP 109.1351 </v>
      </c>
      <c r="B142" s="7" t="str">
        <f t="shared" si="25"/>
        <v>I</v>
      </c>
      <c r="C142" s="5">
        <f t="shared" si="26"/>
        <v>49932.8649</v>
      </c>
      <c r="D142" s="6" t="str">
        <f t="shared" si="27"/>
        <v>vis</v>
      </c>
      <c r="E142" s="35">
        <f>VLOOKUP(C142,Active!C$21:E$973,3,FALSE)</f>
        <v>23420.977450189137</v>
      </c>
      <c r="F142" s="7" t="s">
        <v>67</v>
      </c>
      <c r="G142" s="6" t="str">
        <f t="shared" si="28"/>
        <v>49932.8649</v>
      </c>
      <c r="H142" s="5">
        <f t="shared" si="29"/>
        <v>23421</v>
      </c>
      <c r="I142" s="36" t="s">
        <v>344</v>
      </c>
      <c r="J142" s="37" t="s">
        <v>345</v>
      </c>
      <c r="K142" s="36">
        <v>23421</v>
      </c>
      <c r="L142" s="36" t="s">
        <v>346</v>
      </c>
      <c r="M142" s="37" t="s">
        <v>138</v>
      </c>
      <c r="N142" s="37" t="s">
        <v>139</v>
      </c>
      <c r="O142" s="38" t="s">
        <v>315</v>
      </c>
      <c r="P142" s="38" t="s">
        <v>316</v>
      </c>
    </row>
    <row r="143" spans="1:16" ht="12.75" customHeight="1" thickBot="1" x14ac:dyDescent="0.25">
      <c r="A143" s="5" t="str">
        <f t="shared" si="24"/>
        <v> PASP 109.1351 </v>
      </c>
      <c r="B143" s="7" t="str">
        <f t="shared" si="25"/>
        <v>I</v>
      </c>
      <c r="C143" s="5">
        <f t="shared" si="26"/>
        <v>49946.743300000002</v>
      </c>
      <c r="D143" s="6" t="str">
        <f t="shared" si="27"/>
        <v>vis</v>
      </c>
      <c r="E143" s="35">
        <f>VLOOKUP(C143,Active!C$21:E$973,3,FALSE)</f>
        <v>23447.967988798035</v>
      </c>
      <c r="F143" s="7" t="s">
        <v>67</v>
      </c>
      <c r="G143" s="6" t="str">
        <f t="shared" si="28"/>
        <v>49946.7433</v>
      </c>
      <c r="H143" s="5">
        <f t="shared" si="29"/>
        <v>23448</v>
      </c>
      <c r="I143" s="36" t="s">
        <v>347</v>
      </c>
      <c r="J143" s="37" t="s">
        <v>348</v>
      </c>
      <c r="K143" s="36">
        <v>23448</v>
      </c>
      <c r="L143" s="36" t="s">
        <v>349</v>
      </c>
      <c r="M143" s="37" t="s">
        <v>138</v>
      </c>
      <c r="N143" s="37" t="s">
        <v>139</v>
      </c>
      <c r="O143" s="38" t="s">
        <v>315</v>
      </c>
      <c r="P143" s="38" t="s">
        <v>316</v>
      </c>
    </row>
    <row r="144" spans="1:16" ht="12.75" customHeight="1" thickBot="1" x14ac:dyDescent="0.25">
      <c r="A144" s="5" t="str">
        <f t="shared" si="24"/>
        <v> PASP 109.1351 </v>
      </c>
      <c r="B144" s="7" t="str">
        <f t="shared" si="25"/>
        <v>I</v>
      </c>
      <c r="C144" s="5">
        <f t="shared" si="26"/>
        <v>49947.775099999999</v>
      </c>
      <c r="D144" s="6" t="str">
        <f t="shared" si="27"/>
        <v>vis</v>
      </c>
      <c r="E144" s="35">
        <f>VLOOKUP(C144,Active!C$21:E$973,3,FALSE)</f>
        <v>23449.974620523346</v>
      </c>
      <c r="F144" s="7" t="s">
        <v>67</v>
      </c>
      <c r="G144" s="6" t="str">
        <f t="shared" si="28"/>
        <v>49947.7751</v>
      </c>
      <c r="H144" s="5">
        <f t="shared" si="29"/>
        <v>23450</v>
      </c>
      <c r="I144" s="36" t="s">
        <v>350</v>
      </c>
      <c r="J144" s="37" t="s">
        <v>351</v>
      </c>
      <c r="K144" s="36">
        <v>23450</v>
      </c>
      <c r="L144" s="36" t="s">
        <v>352</v>
      </c>
      <c r="M144" s="37" t="s">
        <v>138</v>
      </c>
      <c r="N144" s="37" t="s">
        <v>139</v>
      </c>
      <c r="O144" s="38" t="s">
        <v>315</v>
      </c>
      <c r="P144" s="38" t="s">
        <v>316</v>
      </c>
    </row>
    <row r="145" spans="1:16" ht="12.75" customHeight="1" thickBot="1" x14ac:dyDescent="0.25">
      <c r="A145" s="5" t="str">
        <f t="shared" si="24"/>
        <v> PASP 109.1351 </v>
      </c>
      <c r="B145" s="7" t="str">
        <f t="shared" si="25"/>
        <v>I</v>
      </c>
      <c r="C145" s="5">
        <f t="shared" si="26"/>
        <v>49980.68</v>
      </c>
      <c r="D145" s="6" t="str">
        <f t="shared" si="27"/>
        <v>vis</v>
      </c>
      <c r="E145" s="35">
        <f>VLOOKUP(C145,Active!C$21:E$973,3,FALSE)</f>
        <v>23513.96765818416</v>
      </c>
      <c r="F145" s="7" t="s">
        <v>67</v>
      </c>
      <c r="G145" s="6" t="str">
        <f t="shared" si="28"/>
        <v>49980.6800</v>
      </c>
      <c r="H145" s="5">
        <f t="shared" si="29"/>
        <v>23514</v>
      </c>
      <c r="I145" s="36" t="s">
        <v>353</v>
      </c>
      <c r="J145" s="37" t="s">
        <v>354</v>
      </c>
      <c r="K145" s="36">
        <v>23514</v>
      </c>
      <c r="L145" s="36" t="s">
        <v>355</v>
      </c>
      <c r="M145" s="37" t="s">
        <v>138</v>
      </c>
      <c r="N145" s="37" t="s">
        <v>139</v>
      </c>
      <c r="O145" s="38" t="s">
        <v>315</v>
      </c>
      <c r="P145" s="38" t="s">
        <v>316</v>
      </c>
    </row>
    <row r="146" spans="1:16" ht="12.75" customHeight="1" thickBot="1" x14ac:dyDescent="0.25">
      <c r="A146" s="5" t="str">
        <f t="shared" si="24"/>
        <v> PASP 109.1351 </v>
      </c>
      <c r="B146" s="7" t="str">
        <f t="shared" si="25"/>
        <v>I</v>
      </c>
      <c r="C146" s="5">
        <f t="shared" si="26"/>
        <v>49981.710200000001</v>
      </c>
      <c r="D146" s="6" t="str">
        <f t="shared" si="27"/>
        <v>vis</v>
      </c>
      <c r="E146" s="35">
        <f>VLOOKUP(C146,Active!C$21:E$973,3,FALSE)</f>
        <v>23515.971178249507</v>
      </c>
      <c r="F146" s="7" t="s">
        <v>67</v>
      </c>
      <c r="G146" s="6" t="str">
        <f t="shared" si="28"/>
        <v>49981.7102</v>
      </c>
      <c r="H146" s="5">
        <f t="shared" si="29"/>
        <v>23516</v>
      </c>
      <c r="I146" s="36" t="s">
        <v>356</v>
      </c>
      <c r="J146" s="37" t="s">
        <v>357</v>
      </c>
      <c r="K146" s="36">
        <v>23516</v>
      </c>
      <c r="L146" s="36" t="s">
        <v>358</v>
      </c>
      <c r="M146" s="37" t="s">
        <v>138</v>
      </c>
      <c r="N146" s="37" t="s">
        <v>139</v>
      </c>
      <c r="O146" s="38" t="s">
        <v>315</v>
      </c>
      <c r="P146" s="38" t="s">
        <v>316</v>
      </c>
    </row>
    <row r="147" spans="1:16" ht="12.75" customHeight="1" thickBot="1" x14ac:dyDescent="0.25">
      <c r="A147" s="5" t="str">
        <f t="shared" si="24"/>
        <v>IBVS 5777 </v>
      </c>
      <c r="B147" s="7" t="str">
        <f t="shared" si="25"/>
        <v>II</v>
      </c>
      <c r="C147" s="5">
        <f t="shared" si="26"/>
        <v>53515.493999999999</v>
      </c>
      <c r="D147" s="6" t="str">
        <f t="shared" si="27"/>
        <v>vis</v>
      </c>
      <c r="E147" s="35">
        <f>VLOOKUP(C147,Active!C$21:E$973,3,FALSE)</f>
        <v>30388.429681346573</v>
      </c>
      <c r="F147" s="7" t="s">
        <v>67</v>
      </c>
      <c r="G147" s="6" t="str">
        <f t="shared" si="28"/>
        <v>53515.4940</v>
      </c>
      <c r="H147" s="5">
        <f t="shared" si="29"/>
        <v>30388.5</v>
      </c>
      <c r="I147" s="36" t="s">
        <v>429</v>
      </c>
      <c r="J147" s="37" t="s">
        <v>430</v>
      </c>
      <c r="K147" s="36" t="s">
        <v>423</v>
      </c>
      <c r="L147" s="36" t="s">
        <v>431</v>
      </c>
      <c r="M147" s="37" t="s">
        <v>425</v>
      </c>
      <c r="N147" s="37" t="s">
        <v>67</v>
      </c>
      <c r="O147" s="38" t="s">
        <v>432</v>
      </c>
      <c r="P147" s="39" t="s">
        <v>433</v>
      </c>
    </row>
    <row r="148" spans="1:16" ht="12.75" customHeight="1" thickBot="1" x14ac:dyDescent="0.25">
      <c r="A148" s="5" t="str">
        <f t="shared" si="24"/>
        <v>IBVS 5777 </v>
      </c>
      <c r="B148" s="7" t="str">
        <f t="shared" si="25"/>
        <v>I</v>
      </c>
      <c r="C148" s="5">
        <f t="shared" si="26"/>
        <v>53579.5023</v>
      </c>
      <c r="D148" s="6" t="str">
        <f t="shared" si="27"/>
        <v>vis</v>
      </c>
      <c r="E148" s="35">
        <f>VLOOKUP(C148,Active!C$21:E$973,3,FALSE)</f>
        <v>30512.912222016945</v>
      </c>
      <c r="F148" s="7" t="s">
        <v>67</v>
      </c>
      <c r="G148" s="6" t="str">
        <f t="shared" si="28"/>
        <v>53579.5023</v>
      </c>
      <c r="H148" s="5">
        <f t="shared" si="29"/>
        <v>30513</v>
      </c>
      <c r="I148" s="36" t="s">
        <v>457</v>
      </c>
      <c r="J148" s="37" t="s">
        <v>458</v>
      </c>
      <c r="K148" s="36" t="s">
        <v>459</v>
      </c>
      <c r="L148" s="36" t="s">
        <v>460</v>
      </c>
      <c r="M148" s="37" t="s">
        <v>425</v>
      </c>
      <c r="N148" s="37" t="s">
        <v>461</v>
      </c>
      <c r="O148" s="38" t="s">
        <v>432</v>
      </c>
      <c r="P148" s="39" t="s">
        <v>433</v>
      </c>
    </row>
    <row r="149" spans="1:16" ht="12.75" customHeight="1" thickBot="1" x14ac:dyDescent="0.25">
      <c r="A149" s="5" t="str">
        <f t="shared" si="24"/>
        <v>IBVS 5777 </v>
      </c>
      <c r="B149" s="7" t="str">
        <f t="shared" si="25"/>
        <v>I</v>
      </c>
      <c r="C149" s="5">
        <f t="shared" si="26"/>
        <v>53580.529300000002</v>
      </c>
      <c r="D149" s="6" t="str">
        <f t="shared" si="27"/>
        <v>vis</v>
      </c>
      <c r="E149" s="35">
        <f>VLOOKUP(C149,Active!C$21:E$973,3,FALSE)</f>
        <v>30514.909518762346</v>
      </c>
      <c r="F149" s="7" t="s">
        <v>67</v>
      </c>
      <c r="G149" s="6" t="str">
        <f t="shared" si="28"/>
        <v>53580.5293</v>
      </c>
      <c r="H149" s="5">
        <f t="shared" si="29"/>
        <v>30515</v>
      </c>
      <c r="I149" s="36" t="s">
        <v>462</v>
      </c>
      <c r="J149" s="37" t="s">
        <v>463</v>
      </c>
      <c r="K149" s="36" t="s">
        <v>464</v>
      </c>
      <c r="L149" s="36" t="s">
        <v>465</v>
      </c>
      <c r="M149" s="37" t="s">
        <v>425</v>
      </c>
      <c r="N149" s="37" t="s">
        <v>461</v>
      </c>
      <c r="O149" s="38" t="s">
        <v>432</v>
      </c>
      <c r="P149" s="39" t="s">
        <v>433</v>
      </c>
    </row>
    <row r="150" spans="1:16" ht="12.75" customHeight="1" thickBot="1" x14ac:dyDescent="0.25">
      <c r="A150" s="5" t="str">
        <f t="shared" si="24"/>
        <v>IBVS 5777 </v>
      </c>
      <c r="B150" s="7" t="str">
        <f t="shared" si="25"/>
        <v>I</v>
      </c>
      <c r="C150" s="5">
        <f t="shared" si="26"/>
        <v>53581.557399999998</v>
      </c>
      <c r="D150" s="6" t="str">
        <f t="shared" si="27"/>
        <v>vis</v>
      </c>
      <c r="E150" s="35">
        <f>VLOOKUP(C150,Active!C$21:E$973,3,FALSE)</f>
        <v>30516.908954773968</v>
      </c>
      <c r="F150" s="7" t="s">
        <v>67</v>
      </c>
      <c r="G150" s="6" t="str">
        <f t="shared" si="28"/>
        <v>53581.5574</v>
      </c>
      <c r="H150" s="5">
        <f t="shared" si="29"/>
        <v>30517</v>
      </c>
      <c r="I150" s="36" t="s">
        <v>466</v>
      </c>
      <c r="J150" s="37" t="s">
        <v>467</v>
      </c>
      <c r="K150" s="36" t="s">
        <v>468</v>
      </c>
      <c r="L150" s="36" t="s">
        <v>469</v>
      </c>
      <c r="M150" s="37" t="s">
        <v>425</v>
      </c>
      <c r="N150" s="37" t="s">
        <v>461</v>
      </c>
      <c r="O150" s="38" t="s">
        <v>432</v>
      </c>
      <c r="P150" s="39" t="s">
        <v>433</v>
      </c>
    </row>
    <row r="151" spans="1:16" ht="12.75" customHeight="1" thickBot="1" x14ac:dyDescent="0.25">
      <c r="A151" s="5" t="str">
        <f t="shared" si="24"/>
        <v>IBVS 5777 </v>
      </c>
      <c r="B151" s="7" t="str">
        <f t="shared" si="25"/>
        <v>I</v>
      </c>
      <c r="C151" s="5">
        <f t="shared" si="26"/>
        <v>53596.471599999997</v>
      </c>
      <c r="D151" s="6" t="str">
        <f t="shared" si="27"/>
        <v>vis</v>
      </c>
      <c r="E151" s="35">
        <f>VLOOKUP(C151,Active!C$21:E$973,3,FALSE)</f>
        <v>30545.913904258112</v>
      </c>
      <c r="F151" s="7" t="s">
        <v>67</v>
      </c>
      <c r="G151" s="6" t="str">
        <f t="shared" si="28"/>
        <v>53596.4716</v>
      </c>
      <c r="H151" s="5">
        <f t="shared" si="29"/>
        <v>30546</v>
      </c>
      <c r="I151" s="36" t="s">
        <v>474</v>
      </c>
      <c r="J151" s="37" t="s">
        <v>475</v>
      </c>
      <c r="K151" s="36" t="s">
        <v>476</v>
      </c>
      <c r="L151" s="36" t="s">
        <v>477</v>
      </c>
      <c r="M151" s="37" t="s">
        <v>425</v>
      </c>
      <c r="N151" s="37" t="s">
        <v>461</v>
      </c>
      <c r="O151" s="38" t="s">
        <v>432</v>
      </c>
      <c r="P151" s="39" t="s">
        <v>433</v>
      </c>
    </row>
    <row r="152" spans="1:16" ht="12.75" customHeight="1" thickBot="1" x14ac:dyDescent="0.25">
      <c r="A152" s="5" t="str">
        <f t="shared" si="24"/>
        <v>IBVS 5777 </v>
      </c>
      <c r="B152" s="7" t="str">
        <f t="shared" si="25"/>
        <v>I</v>
      </c>
      <c r="C152" s="5">
        <f t="shared" si="26"/>
        <v>53615.504000000001</v>
      </c>
      <c r="D152" s="6" t="str">
        <f t="shared" si="27"/>
        <v>vis</v>
      </c>
      <c r="E152" s="35">
        <f>VLOOKUP(C152,Active!C$21:E$973,3,FALSE)</f>
        <v>30582.927877556187</v>
      </c>
      <c r="F152" s="7" t="s">
        <v>67</v>
      </c>
      <c r="G152" s="6" t="str">
        <f t="shared" si="28"/>
        <v>53615.5040</v>
      </c>
      <c r="H152" s="5">
        <f t="shared" si="29"/>
        <v>30583</v>
      </c>
      <c r="I152" s="36" t="s">
        <v>478</v>
      </c>
      <c r="J152" s="37" t="s">
        <v>479</v>
      </c>
      <c r="K152" s="36" t="s">
        <v>480</v>
      </c>
      <c r="L152" s="36" t="s">
        <v>481</v>
      </c>
      <c r="M152" s="37" t="s">
        <v>425</v>
      </c>
      <c r="N152" s="37" t="s">
        <v>461</v>
      </c>
      <c r="O152" s="38" t="s">
        <v>432</v>
      </c>
      <c r="P152" s="39" t="s">
        <v>433</v>
      </c>
    </row>
    <row r="153" spans="1:16" ht="12.75" customHeight="1" thickBot="1" x14ac:dyDescent="0.25">
      <c r="A153" s="5" t="str">
        <f t="shared" si="24"/>
        <v>IBVS 5777 </v>
      </c>
      <c r="B153" s="7" t="str">
        <f t="shared" si="25"/>
        <v>II</v>
      </c>
      <c r="C153" s="5">
        <f t="shared" si="26"/>
        <v>53619.358500000002</v>
      </c>
      <c r="D153" s="6" t="str">
        <f t="shared" si="27"/>
        <v>vis</v>
      </c>
      <c r="E153" s="35">
        <f>VLOOKUP(C153,Active!C$21:E$973,3,FALSE)</f>
        <v>30590.424060910755</v>
      </c>
      <c r="F153" s="7" t="s">
        <v>67</v>
      </c>
      <c r="G153" s="6" t="str">
        <f t="shared" si="28"/>
        <v>53619.3585</v>
      </c>
      <c r="H153" s="5">
        <f t="shared" si="29"/>
        <v>30590.5</v>
      </c>
      <c r="I153" s="36" t="s">
        <v>482</v>
      </c>
      <c r="J153" s="37" t="s">
        <v>483</v>
      </c>
      <c r="K153" s="36" t="s">
        <v>484</v>
      </c>
      <c r="L153" s="36" t="s">
        <v>413</v>
      </c>
      <c r="M153" s="37" t="s">
        <v>425</v>
      </c>
      <c r="N153" s="37" t="s">
        <v>461</v>
      </c>
      <c r="O153" s="38" t="s">
        <v>432</v>
      </c>
      <c r="P153" s="39" t="s">
        <v>433</v>
      </c>
    </row>
    <row r="154" spans="1:16" ht="12.75" customHeight="1" thickBot="1" x14ac:dyDescent="0.25">
      <c r="A154" s="5" t="str">
        <f t="shared" si="24"/>
        <v>BAVM 193 </v>
      </c>
      <c r="B154" s="7" t="str">
        <f t="shared" si="25"/>
        <v>I</v>
      </c>
      <c r="C154" s="5">
        <f t="shared" si="26"/>
        <v>54388.330600000001</v>
      </c>
      <c r="D154" s="6" t="str">
        <f t="shared" si="27"/>
        <v>vis</v>
      </c>
      <c r="E154" s="35">
        <f>VLOOKUP(C154,Active!C$21:E$973,3,FALSE)</f>
        <v>32085.911376034393</v>
      </c>
      <c r="F154" s="7" t="s">
        <v>67</v>
      </c>
      <c r="G154" s="6" t="str">
        <f t="shared" si="28"/>
        <v>54388.3306</v>
      </c>
      <c r="H154" s="5">
        <f t="shared" si="29"/>
        <v>32086</v>
      </c>
      <c r="I154" s="36" t="s">
        <v>552</v>
      </c>
      <c r="J154" s="37" t="s">
        <v>553</v>
      </c>
      <c r="K154" s="36" t="s">
        <v>554</v>
      </c>
      <c r="L154" s="36" t="s">
        <v>555</v>
      </c>
      <c r="M154" s="37" t="s">
        <v>425</v>
      </c>
      <c r="N154" s="40" t="s">
        <v>377</v>
      </c>
      <c r="O154" s="38" t="s">
        <v>556</v>
      </c>
      <c r="P154" s="39" t="s">
        <v>557</v>
      </c>
    </row>
    <row r="155" spans="1:16" ht="12.75" customHeight="1" thickBot="1" x14ac:dyDescent="0.25">
      <c r="A155" s="5" t="str">
        <f t="shared" si="24"/>
        <v>BAVM 203 </v>
      </c>
      <c r="B155" s="7" t="str">
        <f t="shared" si="25"/>
        <v>II</v>
      </c>
      <c r="C155" s="5">
        <f t="shared" si="26"/>
        <v>54658.5291</v>
      </c>
      <c r="D155" s="6" t="str">
        <f t="shared" si="27"/>
        <v>vis</v>
      </c>
      <c r="E155" s="35">
        <f>VLOOKUP(C155,Active!C$21:E$973,3,FALSE)</f>
        <v>32611.390036853729</v>
      </c>
      <c r="F155" s="7" t="s">
        <v>67</v>
      </c>
      <c r="G155" s="6" t="str">
        <f t="shared" si="28"/>
        <v>54658.5291</v>
      </c>
      <c r="H155" s="5">
        <f t="shared" si="29"/>
        <v>32611.5</v>
      </c>
      <c r="I155" s="36" t="s">
        <v>558</v>
      </c>
      <c r="J155" s="37" t="s">
        <v>559</v>
      </c>
      <c r="K155" s="36">
        <v>32611.5</v>
      </c>
      <c r="L155" s="36" t="s">
        <v>560</v>
      </c>
      <c r="M155" s="37" t="s">
        <v>425</v>
      </c>
      <c r="N155" s="40" t="s">
        <v>377</v>
      </c>
      <c r="O155" s="38" t="s">
        <v>561</v>
      </c>
      <c r="P155" s="39" t="s">
        <v>562</v>
      </c>
    </row>
    <row r="156" spans="1:16" ht="12.75" customHeight="1" thickBot="1" x14ac:dyDescent="0.25">
      <c r="A156" s="5" t="str">
        <f t="shared" si="24"/>
        <v>BAVM 212 </v>
      </c>
      <c r="B156" s="7" t="str">
        <f t="shared" si="25"/>
        <v>I</v>
      </c>
      <c r="C156" s="5">
        <f t="shared" si="26"/>
        <v>55028.489300000001</v>
      </c>
      <c r="D156" s="6" t="str">
        <f t="shared" si="27"/>
        <v>vis</v>
      </c>
      <c r="E156" s="35">
        <f>VLOOKUP(C156,Active!C$21:E$973,3,FALSE)</f>
        <v>33330.884003150568</v>
      </c>
      <c r="F156" s="7" t="s">
        <v>67</v>
      </c>
      <c r="G156" s="6" t="str">
        <f t="shared" si="28"/>
        <v>55028.4893</v>
      </c>
      <c r="H156" s="5">
        <f t="shared" si="29"/>
        <v>33331</v>
      </c>
      <c r="I156" s="36" t="s">
        <v>563</v>
      </c>
      <c r="J156" s="37" t="s">
        <v>564</v>
      </c>
      <c r="K156" s="36">
        <v>33331</v>
      </c>
      <c r="L156" s="36" t="s">
        <v>565</v>
      </c>
      <c r="M156" s="37" t="s">
        <v>425</v>
      </c>
      <c r="N156" s="40" t="s">
        <v>377</v>
      </c>
      <c r="O156" s="38" t="s">
        <v>556</v>
      </c>
      <c r="P156" s="39" t="s">
        <v>566</v>
      </c>
    </row>
    <row r="157" spans="1:16" ht="12.75" customHeight="1" thickBot="1" x14ac:dyDescent="0.25">
      <c r="A157" s="5" t="str">
        <f t="shared" si="24"/>
        <v>BAVM 212 </v>
      </c>
      <c r="B157" s="7" t="str">
        <f t="shared" si="25"/>
        <v>I</v>
      </c>
      <c r="C157" s="5">
        <f t="shared" si="26"/>
        <v>55097.396500000003</v>
      </c>
      <c r="D157" s="6" t="str">
        <f t="shared" si="27"/>
        <v>vis</v>
      </c>
      <c r="E157" s="35">
        <f>VLOOKUP(C157,Active!C$21:E$973,3,FALSE)</f>
        <v>33464.893863223107</v>
      </c>
      <c r="F157" s="7" t="s">
        <v>67</v>
      </c>
      <c r="G157" s="6" t="str">
        <f t="shared" si="28"/>
        <v>55097.3965</v>
      </c>
      <c r="H157" s="5">
        <f t="shared" si="29"/>
        <v>33465</v>
      </c>
      <c r="I157" s="36" t="s">
        <v>567</v>
      </c>
      <c r="J157" s="37" t="s">
        <v>568</v>
      </c>
      <c r="K157" s="36">
        <v>33465</v>
      </c>
      <c r="L157" s="36" t="s">
        <v>569</v>
      </c>
      <c r="M157" s="37" t="s">
        <v>425</v>
      </c>
      <c r="N157" s="40" t="s">
        <v>377</v>
      </c>
      <c r="O157" s="38" t="s">
        <v>556</v>
      </c>
      <c r="P157" s="39" t="s">
        <v>566</v>
      </c>
    </row>
    <row r="158" spans="1:16" ht="12.75" customHeight="1" thickBot="1" x14ac:dyDescent="0.25">
      <c r="A158" s="5" t="str">
        <f t="shared" si="24"/>
        <v>BAVM 225 </v>
      </c>
      <c r="B158" s="7" t="str">
        <f t="shared" si="25"/>
        <v>I</v>
      </c>
      <c r="C158" s="5">
        <f t="shared" si="26"/>
        <v>55805.440000000002</v>
      </c>
      <c r="D158" s="6" t="str">
        <f t="shared" si="27"/>
        <v>vis</v>
      </c>
      <c r="E158" s="35">
        <f>VLOOKUP(C158,Active!C$21:E$973,3,FALSE)</f>
        <v>34841.887999688843</v>
      </c>
      <c r="F158" s="7" t="s">
        <v>67</v>
      </c>
      <c r="G158" s="6" t="str">
        <f t="shared" si="28"/>
        <v>55805.4400</v>
      </c>
      <c r="H158" s="5">
        <f t="shared" si="29"/>
        <v>34842</v>
      </c>
      <c r="I158" s="36" t="s">
        <v>570</v>
      </c>
      <c r="J158" s="37" t="s">
        <v>571</v>
      </c>
      <c r="K158" s="36">
        <v>34842</v>
      </c>
      <c r="L158" s="36" t="s">
        <v>572</v>
      </c>
      <c r="M158" s="37" t="s">
        <v>425</v>
      </c>
      <c r="N158" s="40" t="s">
        <v>377</v>
      </c>
      <c r="O158" s="38" t="s">
        <v>556</v>
      </c>
      <c r="P158" s="39" t="s">
        <v>573</v>
      </c>
    </row>
    <row r="159" spans="1:16" ht="12.75" customHeight="1" thickBot="1" x14ac:dyDescent="0.25">
      <c r="A159" s="5" t="str">
        <f t="shared" si="24"/>
        <v>BAVM 225 </v>
      </c>
      <c r="B159" s="7" t="str">
        <f t="shared" si="25"/>
        <v>II</v>
      </c>
      <c r="C159" s="5">
        <f t="shared" si="26"/>
        <v>55831.398500000003</v>
      </c>
      <c r="D159" s="6" t="str">
        <f t="shared" si="27"/>
        <v>vis</v>
      </c>
      <c r="E159" s="35">
        <f>VLOOKUP(C159,Active!C$21:E$973,3,FALSE)</f>
        <v>34892.371765575328</v>
      </c>
      <c r="F159" s="7" t="s">
        <v>67</v>
      </c>
      <c r="G159" s="6" t="str">
        <f t="shared" si="28"/>
        <v>55831.3985</v>
      </c>
      <c r="H159" s="5">
        <f t="shared" si="29"/>
        <v>34892.5</v>
      </c>
      <c r="I159" s="36" t="s">
        <v>574</v>
      </c>
      <c r="J159" s="37" t="s">
        <v>575</v>
      </c>
      <c r="K159" s="36">
        <v>34892.5</v>
      </c>
      <c r="L159" s="36" t="s">
        <v>576</v>
      </c>
      <c r="M159" s="37" t="s">
        <v>425</v>
      </c>
      <c r="N159" s="37" t="s">
        <v>509</v>
      </c>
      <c r="O159" s="38" t="s">
        <v>577</v>
      </c>
      <c r="P159" s="39" t="s">
        <v>573</v>
      </c>
    </row>
    <row r="160" spans="1:16" ht="12.75" customHeight="1" thickBot="1" x14ac:dyDescent="0.25">
      <c r="A160" s="5" t="str">
        <f t="shared" si="24"/>
        <v>BAVM 225 </v>
      </c>
      <c r="B160" s="7" t="str">
        <f t="shared" si="25"/>
        <v>I</v>
      </c>
      <c r="C160" s="5">
        <f t="shared" si="26"/>
        <v>55837.309600000001</v>
      </c>
      <c r="D160" s="6" t="str">
        <f t="shared" si="27"/>
        <v>vis</v>
      </c>
      <c r="E160" s="35">
        <f>VLOOKUP(C160,Active!C$21:E$973,3,FALSE)</f>
        <v>34903.867598868143</v>
      </c>
      <c r="F160" s="7" t="s">
        <v>67</v>
      </c>
      <c r="G160" s="6" t="str">
        <f t="shared" si="28"/>
        <v>55837.3096</v>
      </c>
      <c r="H160" s="5">
        <f t="shared" si="29"/>
        <v>34904</v>
      </c>
      <c r="I160" s="36" t="s">
        <v>578</v>
      </c>
      <c r="J160" s="37" t="s">
        <v>579</v>
      </c>
      <c r="K160" s="36">
        <v>34904</v>
      </c>
      <c r="L160" s="36" t="s">
        <v>580</v>
      </c>
      <c r="M160" s="37" t="s">
        <v>425</v>
      </c>
      <c r="N160" s="37" t="s">
        <v>509</v>
      </c>
      <c r="O160" s="38" t="s">
        <v>577</v>
      </c>
      <c r="P160" s="39" t="s">
        <v>573</v>
      </c>
    </row>
    <row r="161" spans="1:16" ht="12.75" customHeight="1" thickBot="1" x14ac:dyDescent="0.25">
      <c r="A161" s="5" t="str">
        <f t="shared" si="24"/>
        <v>BAVM 225 </v>
      </c>
      <c r="B161" s="7" t="str">
        <f t="shared" si="25"/>
        <v>I</v>
      </c>
      <c r="C161" s="5">
        <f t="shared" si="26"/>
        <v>55838.352500000001</v>
      </c>
      <c r="D161" s="6" t="str">
        <f t="shared" si="27"/>
        <v>vis</v>
      </c>
      <c r="E161" s="35">
        <f>VLOOKUP(C161,Active!C$21:E$973,3,FALSE)</f>
        <v>34905.895817734527</v>
      </c>
      <c r="F161" s="7" t="s">
        <v>67</v>
      </c>
      <c r="G161" s="6" t="str">
        <f t="shared" si="28"/>
        <v>55838.3525</v>
      </c>
      <c r="H161" s="5">
        <f t="shared" si="29"/>
        <v>34906</v>
      </c>
      <c r="I161" s="36" t="s">
        <v>581</v>
      </c>
      <c r="J161" s="37" t="s">
        <v>582</v>
      </c>
      <c r="K161" s="36">
        <v>34906</v>
      </c>
      <c r="L161" s="36" t="s">
        <v>583</v>
      </c>
      <c r="M161" s="37" t="s">
        <v>425</v>
      </c>
      <c r="N161" s="37" t="s">
        <v>509</v>
      </c>
      <c r="O161" s="38" t="s">
        <v>577</v>
      </c>
      <c r="P161" s="39" t="s">
        <v>573</v>
      </c>
    </row>
    <row r="162" spans="1:16" ht="12.75" customHeight="1" thickBot="1" x14ac:dyDescent="0.25">
      <c r="A162" s="5" t="str">
        <f t="shared" si="24"/>
        <v>BAVM 241 (=IBVS 6157) </v>
      </c>
      <c r="B162" s="7" t="str">
        <f t="shared" si="25"/>
        <v>I</v>
      </c>
      <c r="C162" s="5">
        <f t="shared" si="26"/>
        <v>57219.438199999997</v>
      </c>
      <c r="D162" s="6" t="str">
        <f t="shared" si="27"/>
        <v>vis</v>
      </c>
      <c r="E162" s="35">
        <f>VLOOKUP(C162,Active!C$21:E$973,3,FALSE)</f>
        <v>37591.81400052509</v>
      </c>
      <c r="F162" s="7" t="s">
        <v>67</v>
      </c>
      <c r="G162" s="6" t="str">
        <f t="shared" si="28"/>
        <v>57219.4382</v>
      </c>
      <c r="H162" s="5">
        <f t="shared" si="29"/>
        <v>37592</v>
      </c>
      <c r="I162" s="36" t="s">
        <v>603</v>
      </c>
      <c r="J162" s="37" t="s">
        <v>604</v>
      </c>
      <c r="K162" s="36">
        <v>37592</v>
      </c>
      <c r="L162" s="36" t="s">
        <v>605</v>
      </c>
      <c r="M162" s="37" t="s">
        <v>425</v>
      </c>
      <c r="N162" s="40" t="s">
        <v>377</v>
      </c>
      <c r="O162" s="38" t="s">
        <v>556</v>
      </c>
      <c r="P162" s="39" t="s">
        <v>606</v>
      </c>
    </row>
    <row r="163" spans="1:16" ht="12.75" customHeight="1" thickBot="1" x14ac:dyDescent="0.25">
      <c r="A163" s="5" t="str">
        <f t="shared" si="24"/>
        <v>BAVM 241 (=IBVS 6157) </v>
      </c>
      <c r="B163" s="7" t="str">
        <f t="shared" si="25"/>
        <v>I</v>
      </c>
      <c r="C163" s="5">
        <f t="shared" si="26"/>
        <v>57220.4758</v>
      </c>
      <c r="D163" s="6" t="str">
        <f t="shared" si="27"/>
        <v>vis</v>
      </c>
      <c r="E163" s="35">
        <f>VLOOKUP(C163,Active!C$21:E$973,3,FALSE)</f>
        <v>37593.83191201782</v>
      </c>
      <c r="F163" s="7" t="s">
        <v>67</v>
      </c>
      <c r="G163" s="6" t="str">
        <f t="shared" si="28"/>
        <v>57220.4758</v>
      </c>
      <c r="H163" s="5">
        <f t="shared" si="29"/>
        <v>37594</v>
      </c>
      <c r="I163" s="36" t="s">
        <v>607</v>
      </c>
      <c r="J163" s="37" t="s">
        <v>608</v>
      </c>
      <c r="K163" s="36">
        <v>37594</v>
      </c>
      <c r="L163" s="36" t="s">
        <v>609</v>
      </c>
      <c r="M163" s="37" t="s">
        <v>425</v>
      </c>
      <c r="N163" s="40" t="s">
        <v>377</v>
      </c>
      <c r="O163" s="38" t="s">
        <v>556</v>
      </c>
      <c r="P163" s="39" t="s">
        <v>606</v>
      </c>
    </row>
    <row r="164" spans="1:16" x14ac:dyDescent="0.2">
      <c r="B164" s="7"/>
      <c r="E164" s="35"/>
      <c r="F164" s="7"/>
    </row>
    <row r="165" spans="1:16" x14ac:dyDescent="0.2">
      <c r="B165" s="7"/>
      <c r="E165" s="35"/>
      <c r="F165" s="7"/>
    </row>
    <row r="166" spans="1:16" x14ac:dyDescent="0.2">
      <c r="B166" s="7"/>
      <c r="E166" s="35"/>
      <c r="F166" s="7"/>
    </row>
    <row r="167" spans="1:16" x14ac:dyDescent="0.2">
      <c r="B167" s="7"/>
      <c r="E167" s="35"/>
      <c r="F167" s="7"/>
    </row>
    <row r="168" spans="1:16" x14ac:dyDescent="0.2">
      <c r="B168" s="7"/>
      <c r="E168" s="35"/>
      <c r="F168" s="7"/>
    </row>
    <row r="169" spans="1:16" x14ac:dyDescent="0.2">
      <c r="B169" s="7"/>
      <c r="E169" s="35"/>
      <c r="F169" s="7"/>
    </row>
    <row r="170" spans="1:16" x14ac:dyDescent="0.2">
      <c r="B170" s="7"/>
      <c r="E170" s="35"/>
      <c r="F170" s="7"/>
    </row>
    <row r="171" spans="1:16" x14ac:dyDescent="0.2">
      <c r="B171" s="7"/>
      <c r="E171" s="35"/>
      <c r="F171" s="7"/>
    </row>
    <row r="172" spans="1:16" x14ac:dyDescent="0.2">
      <c r="B172" s="7"/>
      <c r="E172" s="35"/>
      <c r="F172" s="7"/>
    </row>
    <row r="173" spans="1:16" x14ac:dyDescent="0.2">
      <c r="B173" s="7"/>
      <c r="E173" s="35"/>
      <c r="F173" s="7"/>
    </row>
    <row r="174" spans="1:16" x14ac:dyDescent="0.2">
      <c r="B174" s="7"/>
      <c r="E174" s="35"/>
      <c r="F174" s="7"/>
    </row>
    <row r="175" spans="1:16" x14ac:dyDescent="0.2">
      <c r="B175" s="7"/>
      <c r="E175" s="35"/>
      <c r="F175" s="7"/>
    </row>
    <row r="176" spans="1:16" x14ac:dyDescent="0.2">
      <c r="B176" s="7"/>
      <c r="E176" s="35"/>
      <c r="F176" s="7"/>
    </row>
    <row r="177" spans="2:6" x14ac:dyDescent="0.2">
      <c r="B177" s="7"/>
      <c r="E177" s="35"/>
      <c r="F177" s="7"/>
    </row>
    <row r="178" spans="2:6" x14ac:dyDescent="0.2">
      <c r="B178" s="7"/>
      <c r="E178" s="35"/>
      <c r="F178" s="7"/>
    </row>
    <row r="179" spans="2:6" x14ac:dyDescent="0.2">
      <c r="B179" s="7"/>
      <c r="E179" s="35"/>
      <c r="F179" s="7"/>
    </row>
    <row r="180" spans="2:6" x14ac:dyDescent="0.2">
      <c r="B180" s="7"/>
      <c r="E180" s="35"/>
      <c r="F180" s="7"/>
    </row>
    <row r="181" spans="2:6" x14ac:dyDescent="0.2">
      <c r="B181" s="7"/>
      <c r="E181" s="35"/>
      <c r="F181" s="7"/>
    </row>
    <row r="182" spans="2:6" x14ac:dyDescent="0.2">
      <c r="B182" s="7"/>
      <c r="E182" s="35"/>
      <c r="F182" s="7"/>
    </row>
    <row r="183" spans="2:6" x14ac:dyDescent="0.2">
      <c r="B183" s="7"/>
      <c r="F183" s="7"/>
    </row>
    <row r="184" spans="2:6" x14ac:dyDescent="0.2">
      <c r="B184" s="7"/>
      <c r="F184" s="7"/>
    </row>
    <row r="185" spans="2:6" x14ac:dyDescent="0.2">
      <c r="B185" s="7"/>
      <c r="F185" s="7"/>
    </row>
    <row r="186" spans="2:6" x14ac:dyDescent="0.2">
      <c r="B186" s="7"/>
      <c r="F186" s="7"/>
    </row>
    <row r="187" spans="2:6" x14ac:dyDescent="0.2">
      <c r="B187" s="7"/>
      <c r="F187" s="7"/>
    </row>
    <row r="188" spans="2:6" x14ac:dyDescent="0.2">
      <c r="B188" s="7"/>
      <c r="F188" s="7"/>
    </row>
    <row r="189" spans="2:6" x14ac:dyDescent="0.2">
      <c r="B189" s="7"/>
      <c r="F189" s="7"/>
    </row>
    <row r="190" spans="2:6" x14ac:dyDescent="0.2">
      <c r="B190" s="7"/>
      <c r="F190" s="7"/>
    </row>
    <row r="191" spans="2:6" x14ac:dyDescent="0.2">
      <c r="B191" s="7"/>
      <c r="F191" s="7"/>
    </row>
    <row r="192" spans="2:6" x14ac:dyDescent="0.2">
      <c r="B192" s="7"/>
      <c r="F192" s="7"/>
    </row>
    <row r="193" spans="2:6" x14ac:dyDescent="0.2">
      <c r="B193" s="7"/>
      <c r="F193" s="7"/>
    </row>
    <row r="194" spans="2:6" x14ac:dyDescent="0.2">
      <c r="B194" s="7"/>
      <c r="F194" s="7"/>
    </row>
    <row r="195" spans="2:6" x14ac:dyDescent="0.2">
      <c r="B195" s="7"/>
      <c r="F195" s="7"/>
    </row>
    <row r="196" spans="2:6" x14ac:dyDescent="0.2">
      <c r="B196" s="7"/>
      <c r="F196" s="7"/>
    </row>
    <row r="197" spans="2:6" x14ac:dyDescent="0.2">
      <c r="B197" s="7"/>
      <c r="F197" s="7"/>
    </row>
    <row r="198" spans="2:6" x14ac:dyDescent="0.2">
      <c r="B198" s="7"/>
      <c r="F198" s="7"/>
    </row>
    <row r="199" spans="2:6" x14ac:dyDescent="0.2">
      <c r="B199" s="7"/>
      <c r="F199" s="7"/>
    </row>
    <row r="200" spans="2:6" x14ac:dyDescent="0.2">
      <c r="B200" s="7"/>
      <c r="F200" s="7"/>
    </row>
    <row r="201" spans="2:6" x14ac:dyDescent="0.2">
      <c r="B201" s="7"/>
      <c r="F201" s="7"/>
    </row>
    <row r="202" spans="2:6" x14ac:dyDescent="0.2">
      <c r="B202" s="7"/>
      <c r="F202" s="7"/>
    </row>
    <row r="203" spans="2:6" x14ac:dyDescent="0.2">
      <c r="B203" s="7"/>
      <c r="F203" s="7"/>
    </row>
    <row r="204" spans="2:6" x14ac:dyDescent="0.2">
      <c r="B204" s="7"/>
      <c r="F204" s="7"/>
    </row>
    <row r="205" spans="2:6" x14ac:dyDescent="0.2">
      <c r="B205" s="7"/>
      <c r="F205" s="7"/>
    </row>
    <row r="206" spans="2:6" x14ac:dyDescent="0.2">
      <c r="B206" s="7"/>
      <c r="F206" s="7"/>
    </row>
    <row r="207" spans="2:6" x14ac:dyDescent="0.2">
      <c r="B207" s="7"/>
      <c r="F207" s="7"/>
    </row>
    <row r="208" spans="2:6" x14ac:dyDescent="0.2">
      <c r="B208" s="7"/>
      <c r="F208" s="7"/>
    </row>
    <row r="209" spans="2:6" x14ac:dyDescent="0.2">
      <c r="B209" s="7"/>
      <c r="F209" s="7"/>
    </row>
    <row r="210" spans="2:6" x14ac:dyDescent="0.2">
      <c r="B210" s="7"/>
      <c r="F210" s="7"/>
    </row>
    <row r="211" spans="2:6" x14ac:dyDescent="0.2">
      <c r="B211" s="7"/>
      <c r="F211" s="7"/>
    </row>
    <row r="212" spans="2:6" x14ac:dyDescent="0.2">
      <c r="B212" s="7"/>
      <c r="F212" s="7"/>
    </row>
    <row r="213" spans="2:6" x14ac:dyDescent="0.2">
      <c r="B213" s="7"/>
      <c r="F213" s="7"/>
    </row>
    <row r="214" spans="2:6" x14ac:dyDescent="0.2">
      <c r="B214" s="7"/>
      <c r="F214" s="7"/>
    </row>
    <row r="215" spans="2:6" x14ac:dyDescent="0.2">
      <c r="B215" s="7"/>
      <c r="F215" s="7"/>
    </row>
    <row r="216" spans="2:6" x14ac:dyDescent="0.2">
      <c r="B216" s="7"/>
      <c r="F216" s="7"/>
    </row>
    <row r="217" spans="2:6" x14ac:dyDescent="0.2">
      <c r="B217" s="7"/>
      <c r="F217" s="7"/>
    </row>
    <row r="218" spans="2:6" x14ac:dyDescent="0.2">
      <c r="B218" s="7"/>
      <c r="F218" s="7"/>
    </row>
    <row r="219" spans="2:6" x14ac:dyDescent="0.2">
      <c r="B219" s="7"/>
      <c r="F219" s="7"/>
    </row>
    <row r="220" spans="2:6" x14ac:dyDescent="0.2">
      <c r="B220" s="7"/>
      <c r="F220" s="7"/>
    </row>
    <row r="221" spans="2:6" x14ac:dyDescent="0.2">
      <c r="B221" s="7"/>
      <c r="F221" s="7"/>
    </row>
    <row r="222" spans="2:6" x14ac:dyDescent="0.2">
      <c r="B222" s="7"/>
      <c r="F222" s="7"/>
    </row>
    <row r="223" spans="2:6" x14ac:dyDescent="0.2">
      <c r="B223" s="7"/>
      <c r="F223" s="7"/>
    </row>
    <row r="224" spans="2:6" x14ac:dyDescent="0.2">
      <c r="B224" s="7"/>
      <c r="F224" s="7"/>
    </row>
    <row r="225" spans="2:6" x14ac:dyDescent="0.2">
      <c r="B225" s="7"/>
      <c r="F225" s="7"/>
    </row>
    <row r="226" spans="2:6" x14ac:dyDescent="0.2">
      <c r="B226" s="7"/>
      <c r="F226" s="7"/>
    </row>
    <row r="227" spans="2:6" x14ac:dyDescent="0.2">
      <c r="B227" s="7"/>
      <c r="F227" s="7"/>
    </row>
    <row r="228" spans="2:6" x14ac:dyDescent="0.2">
      <c r="B228" s="7"/>
      <c r="F228" s="7"/>
    </row>
    <row r="229" spans="2:6" x14ac:dyDescent="0.2">
      <c r="B229" s="7"/>
      <c r="F229" s="7"/>
    </row>
    <row r="230" spans="2:6" x14ac:dyDescent="0.2">
      <c r="B230" s="7"/>
      <c r="F230" s="7"/>
    </row>
    <row r="231" spans="2:6" x14ac:dyDescent="0.2">
      <c r="B231" s="7"/>
      <c r="F231" s="7"/>
    </row>
    <row r="232" spans="2:6" x14ac:dyDescent="0.2">
      <c r="B232" s="7"/>
      <c r="F232" s="7"/>
    </row>
    <row r="233" spans="2:6" x14ac:dyDescent="0.2">
      <c r="B233" s="7"/>
      <c r="F233" s="7"/>
    </row>
    <row r="234" spans="2:6" x14ac:dyDescent="0.2">
      <c r="B234" s="7"/>
      <c r="F234" s="7"/>
    </row>
    <row r="235" spans="2:6" x14ac:dyDescent="0.2">
      <c r="B235" s="7"/>
      <c r="F235" s="7"/>
    </row>
    <row r="236" spans="2:6" x14ac:dyDescent="0.2">
      <c r="B236" s="7"/>
      <c r="F236" s="7"/>
    </row>
    <row r="237" spans="2:6" x14ac:dyDescent="0.2">
      <c r="B237" s="7"/>
      <c r="F237" s="7"/>
    </row>
    <row r="238" spans="2:6" x14ac:dyDescent="0.2">
      <c r="B238" s="7"/>
      <c r="F238" s="7"/>
    </row>
    <row r="239" spans="2:6" x14ac:dyDescent="0.2">
      <c r="B239" s="7"/>
      <c r="F239" s="7"/>
    </row>
    <row r="240" spans="2:6" x14ac:dyDescent="0.2">
      <c r="B240" s="7"/>
      <c r="F240" s="7"/>
    </row>
    <row r="241" spans="2:6" x14ac:dyDescent="0.2">
      <c r="B241" s="7"/>
      <c r="F241" s="7"/>
    </row>
    <row r="242" spans="2:6" x14ac:dyDescent="0.2">
      <c r="B242" s="7"/>
      <c r="F242" s="7"/>
    </row>
    <row r="243" spans="2:6" x14ac:dyDescent="0.2">
      <c r="B243" s="7"/>
      <c r="F243" s="7"/>
    </row>
    <row r="244" spans="2:6" x14ac:dyDescent="0.2">
      <c r="B244" s="7"/>
      <c r="F244" s="7"/>
    </row>
    <row r="245" spans="2:6" x14ac:dyDescent="0.2">
      <c r="B245" s="7"/>
      <c r="F245" s="7"/>
    </row>
    <row r="246" spans="2:6" x14ac:dyDescent="0.2">
      <c r="B246" s="7"/>
      <c r="F246" s="7"/>
    </row>
    <row r="247" spans="2:6" x14ac:dyDescent="0.2">
      <c r="B247" s="7"/>
      <c r="F247" s="7"/>
    </row>
    <row r="248" spans="2:6" x14ac:dyDescent="0.2">
      <c r="B248" s="7"/>
      <c r="F248" s="7"/>
    </row>
    <row r="249" spans="2:6" x14ac:dyDescent="0.2">
      <c r="B249" s="7"/>
      <c r="F249" s="7"/>
    </row>
    <row r="250" spans="2:6" x14ac:dyDescent="0.2">
      <c r="B250" s="7"/>
      <c r="F250" s="7"/>
    </row>
    <row r="251" spans="2:6" x14ac:dyDescent="0.2">
      <c r="B251" s="7"/>
      <c r="F251" s="7"/>
    </row>
    <row r="252" spans="2:6" x14ac:dyDescent="0.2">
      <c r="B252" s="7"/>
      <c r="F252" s="7"/>
    </row>
    <row r="253" spans="2:6" x14ac:dyDescent="0.2">
      <c r="B253" s="7"/>
      <c r="F253" s="7"/>
    </row>
    <row r="254" spans="2:6" x14ac:dyDescent="0.2">
      <c r="B254" s="7"/>
      <c r="F254" s="7"/>
    </row>
    <row r="255" spans="2:6" x14ac:dyDescent="0.2">
      <c r="B255" s="7"/>
      <c r="F255" s="7"/>
    </row>
    <row r="256" spans="2:6" x14ac:dyDescent="0.2">
      <c r="B256" s="7"/>
      <c r="F256" s="7"/>
    </row>
    <row r="257" spans="2:6" x14ac:dyDescent="0.2">
      <c r="B257" s="7"/>
      <c r="F257" s="7"/>
    </row>
    <row r="258" spans="2:6" x14ac:dyDescent="0.2">
      <c r="B258" s="7"/>
      <c r="F258" s="7"/>
    </row>
    <row r="259" spans="2:6" x14ac:dyDescent="0.2">
      <c r="B259" s="7"/>
      <c r="F259" s="7"/>
    </row>
    <row r="260" spans="2:6" x14ac:dyDescent="0.2">
      <c r="B260" s="7"/>
      <c r="F260" s="7"/>
    </row>
    <row r="261" spans="2:6" x14ac:dyDescent="0.2">
      <c r="B261" s="7"/>
      <c r="F261" s="7"/>
    </row>
    <row r="262" spans="2:6" x14ac:dyDescent="0.2">
      <c r="B262" s="7"/>
      <c r="F262" s="7"/>
    </row>
    <row r="263" spans="2:6" x14ac:dyDescent="0.2">
      <c r="B263" s="7"/>
      <c r="F263" s="7"/>
    </row>
    <row r="264" spans="2:6" x14ac:dyDescent="0.2">
      <c r="B264" s="7"/>
      <c r="F264" s="7"/>
    </row>
    <row r="265" spans="2:6" x14ac:dyDescent="0.2">
      <c r="B265" s="7"/>
      <c r="F265" s="7"/>
    </row>
    <row r="266" spans="2:6" x14ac:dyDescent="0.2">
      <c r="B266" s="7"/>
      <c r="F266" s="7"/>
    </row>
    <row r="267" spans="2:6" x14ac:dyDescent="0.2">
      <c r="B267" s="7"/>
      <c r="F267" s="7"/>
    </row>
    <row r="268" spans="2:6" x14ac:dyDescent="0.2">
      <c r="B268" s="7"/>
      <c r="F268" s="7"/>
    </row>
    <row r="269" spans="2:6" x14ac:dyDescent="0.2">
      <c r="B269" s="7"/>
      <c r="F269" s="7"/>
    </row>
    <row r="270" spans="2:6" x14ac:dyDescent="0.2">
      <c r="B270" s="7"/>
      <c r="F270" s="7"/>
    </row>
    <row r="271" spans="2:6" x14ac:dyDescent="0.2">
      <c r="B271" s="7"/>
      <c r="F271" s="7"/>
    </row>
    <row r="272" spans="2:6" x14ac:dyDescent="0.2">
      <c r="B272" s="7"/>
      <c r="F272" s="7"/>
    </row>
    <row r="273" spans="2:6" x14ac:dyDescent="0.2">
      <c r="B273" s="7"/>
      <c r="F273" s="7"/>
    </row>
    <row r="274" spans="2:6" x14ac:dyDescent="0.2">
      <c r="B274" s="7"/>
      <c r="F274" s="7"/>
    </row>
    <row r="275" spans="2:6" x14ac:dyDescent="0.2">
      <c r="B275" s="7"/>
      <c r="F275" s="7"/>
    </row>
    <row r="276" spans="2:6" x14ac:dyDescent="0.2">
      <c r="B276" s="7"/>
      <c r="F276" s="7"/>
    </row>
    <row r="277" spans="2:6" x14ac:dyDescent="0.2">
      <c r="B277" s="7"/>
      <c r="F277" s="7"/>
    </row>
    <row r="278" spans="2:6" x14ac:dyDescent="0.2">
      <c r="B278" s="7"/>
      <c r="F278" s="7"/>
    </row>
    <row r="279" spans="2:6" x14ac:dyDescent="0.2">
      <c r="B279" s="7"/>
      <c r="F279" s="7"/>
    </row>
    <row r="280" spans="2:6" x14ac:dyDescent="0.2">
      <c r="B280" s="7"/>
      <c r="F280" s="7"/>
    </row>
    <row r="281" spans="2:6" x14ac:dyDescent="0.2">
      <c r="B281" s="7"/>
      <c r="F281" s="7"/>
    </row>
    <row r="282" spans="2:6" x14ac:dyDescent="0.2">
      <c r="B282" s="7"/>
      <c r="F282" s="7"/>
    </row>
    <row r="283" spans="2:6" x14ac:dyDescent="0.2">
      <c r="B283" s="7"/>
      <c r="F283" s="7"/>
    </row>
    <row r="284" spans="2:6" x14ac:dyDescent="0.2">
      <c r="B284" s="7"/>
      <c r="F284" s="7"/>
    </row>
    <row r="285" spans="2:6" x14ac:dyDescent="0.2">
      <c r="B285" s="7"/>
      <c r="F285" s="7"/>
    </row>
    <row r="286" spans="2:6" x14ac:dyDescent="0.2">
      <c r="B286" s="7"/>
      <c r="F286" s="7"/>
    </row>
    <row r="287" spans="2:6" x14ac:dyDescent="0.2">
      <c r="B287" s="7"/>
      <c r="F287" s="7"/>
    </row>
    <row r="288" spans="2:6" x14ac:dyDescent="0.2">
      <c r="B288" s="7"/>
      <c r="F288" s="7"/>
    </row>
    <row r="289" spans="2:6" x14ac:dyDescent="0.2">
      <c r="B289" s="7"/>
      <c r="F289" s="7"/>
    </row>
    <row r="290" spans="2:6" x14ac:dyDescent="0.2">
      <c r="B290" s="7"/>
      <c r="F290" s="7"/>
    </row>
    <row r="291" spans="2:6" x14ac:dyDescent="0.2">
      <c r="B291" s="7"/>
      <c r="F291" s="7"/>
    </row>
    <row r="292" spans="2:6" x14ac:dyDescent="0.2">
      <c r="B292" s="7"/>
      <c r="F292" s="7"/>
    </row>
    <row r="293" spans="2:6" x14ac:dyDescent="0.2">
      <c r="B293" s="7"/>
      <c r="F293" s="7"/>
    </row>
    <row r="294" spans="2:6" x14ac:dyDescent="0.2">
      <c r="B294" s="7"/>
      <c r="F294" s="7"/>
    </row>
    <row r="295" spans="2:6" x14ac:dyDescent="0.2">
      <c r="B295" s="7"/>
      <c r="F295" s="7"/>
    </row>
    <row r="296" spans="2:6" x14ac:dyDescent="0.2">
      <c r="B296" s="7"/>
      <c r="F296" s="7"/>
    </row>
    <row r="297" spans="2:6" x14ac:dyDescent="0.2">
      <c r="B297" s="7"/>
      <c r="F297" s="7"/>
    </row>
    <row r="298" spans="2:6" x14ac:dyDescent="0.2">
      <c r="B298" s="7"/>
      <c r="F298" s="7"/>
    </row>
    <row r="299" spans="2:6" x14ac:dyDescent="0.2">
      <c r="B299" s="7"/>
      <c r="F299" s="7"/>
    </row>
    <row r="300" spans="2:6" x14ac:dyDescent="0.2">
      <c r="B300" s="7"/>
      <c r="F300" s="7"/>
    </row>
    <row r="301" spans="2:6" x14ac:dyDescent="0.2">
      <c r="B301" s="7"/>
      <c r="F301" s="7"/>
    </row>
    <row r="302" spans="2:6" x14ac:dyDescent="0.2">
      <c r="B302" s="7"/>
      <c r="F302" s="7"/>
    </row>
    <row r="303" spans="2:6" x14ac:dyDescent="0.2">
      <c r="B303" s="7"/>
      <c r="F303" s="7"/>
    </row>
    <row r="304" spans="2:6" x14ac:dyDescent="0.2">
      <c r="B304" s="7"/>
      <c r="F304" s="7"/>
    </row>
    <row r="305" spans="2:6" x14ac:dyDescent="0.2">
      <c r="B305" s="7"/>
      <c r="F305" s="7"/>
    </row>
    <row r="306" spans="2:6" x14ac:dyDescent="0.2">
      <c r="B306" s="7"/>
      <c r="F306" s="7"/>
    </row>
    <row r="307" spans="2:6" x14ac:dyDescent="0.2">
      <c r="B307" s="7"/>
      <c r="F307" s="7"/>
    </row>
    <row r="308" spans="2:6" x14ac:dyDescent="0.2">
      <c r="B308" s="7"/>
      <c r="F308" s="7"/>
    </row>
    <row r="309" spans="2:6" x14ac:dyDescent="0.2">
      <c r="B309" s="7"/>
      <c r="F309" s="7"/>
    </row>
    <row r="310" spans="2:6" x14ac:dyDescent="0.2">
      <c r="B310" s="7"/>
      <c r="F310" s="7"/>
    </row>
    <row r="311" spans="2:6" x14ac:dyDescent="0.2">
      <c r="B311" s="7"/>
      <c r="F311" s="7"/>
    </row>
    <row r="312" spans="2:6" x14ac:dyDescent="0.2">
      <c r="B312" s="7"/>
      <c r="F312" s="7"/>
    </row>
    <row r="313" spans="2:6" x14ac:dyDescent="0.2">
      <c r="B313" s="7"/>
      <c r="F313" s="7"/>
    </row>
    <row r="314" spans="2:6" x14ac:dyDescent="0.2">
      <c r="B314" s="7"/>
      <c r="F314" s="7"/>
    </row>
    <row r="315" spans="2:6" x14ac:dyDescent="0.2">
      <c r="B315" s="7"/>
      <c r="F315" s="7"/>
    </row>
    <row r="316" spans="2:6" x14ac:dyDescent="0.2">
      <c r="B316" s="7"/>
      <c r="F316" s="7"/>
    </row>
    <row r="317" spans="2:6" x14ac:dyDescent="0.2">
      <c r="B317" s="7"/>
      <c r="F317" s="7"/>
    </row>
    <row r="318" spans="2:6" x14ac:dyDescent="0.2">
      <c r="B318" s="7"/>
      <c r="F318" s="7"/>
    </row>
    <row r="319" spans="2:6" x14ac:dyDescent="0.2">
      <c r="B319" s="7"/>
      <c r="F319" s="7"/>
    </row>
    <row r="320" spans="2:6" x14ac:dyDescent="0.2">
      <c r="B320" s="7"/>
      <c r="F320" s="7"/>
    </row>
    <row r="321" spans="2:6" x14ac:dyDescent="0.2">
      <c r="B321" s="7"/>
      <c r="F321" s="7"/>
    </row>
    <row r="322" spans="2:6" x14ac:dyDescent="0.2">
      <c r="B322" s="7"/>
      <c r="F322" s="7"/>
    </row>
    <row r="323" spans="2:6" x14ac:dyDescent="0.2">
      <c r="B323" s="7"/>
      <c r="F323" s="7"/>
    </row>
    <row r="324" spans="2:6" x14ac:dyDescent="0.2">
      <c r="B324" s="7"/>
      <c r="F324" s="7"/>
    </row>
    <row r="325" spans="2:6" x14ac:dyDescent="0.2">
      <c r="B325" s="7"/>
      <c r="F325" s="7"/>
    </row>
    <row r="326" spans="2:6" x14ac:dyDescent="0.2">
      <c r="B326" s="7"/>
      <c r="F326" s="7"/>
    </row>
    <row r="327" spans="2:6" x14ac:dyDescent="0.2">
      <c r="B327" s="7"/>
      <c r="F327" s="7"/>
    </row>
    <row r="328" spans="2:6" x14ac:dyDescent="0.2">
      <c r="B328" s="7"/>
      <c r="F328" s="7"/>
    </row>
    <row r="329" spans="2:6" x14ac:dyDescent="0.2">
      <c r="B329" s="7"/>
      <c r="F329" s="7"/>
    </row>
    <row r="330" spans="2:6" x14ac:dyDescent="0.2">
      <c r="B330" s="7"/>
      <c r="F330" s="7"/>
    </row>
    <row r="331" spans="2:6" x14ac:dyDescent="0.2">
      <c r="B331" s="7"/>
      <c r="F331" s="7"/>
    </row>
    <row r="332" spans="2:6" x14ac:dyDescent="0.2">
      <c r="B332" s="7"/>
      <c r="F332" s="7"/>
    </row>
    <row r="333" spans="2:6" x14ac:dyDescent="0.2">
      <c r="B333" s="7"/>
      <c r="F333" s="7"/>
    </row>
    <row r="334" spans="2:6" x14ac:dyDescent="0.2">
      <c r="B334" s="7"/>
      <c r="F334" s="7"/>
    </row>
    <row r="335" spans="2:6" x14ac:dyDescent="0.2">
      <c r="B335" s="7"/>
      <c r="F335" s="7"/>
    </row>
    <row r="336" spans="2:6" x14ac:dyDescent="0.2">
      <c r="B336" s="7"/>
      <c r="F336" s="7"/>
    </row>
    <row r="337" spans="2:6" x14ac:dyDescent="0.2">
      <c r="B337" s="7"/>
      <c r="F337" s="7"/>
    </row>
    <row r="338" spans="2:6" x14ac:dyDescent="0.2">
      <c r="B338" s="7"/>
      <c r="F338" s="7"/>
    </row>
    <row r="339" spans="2:6" x14ac:dyDescent="0.2">
      <c r="B339" s="7"/>
      <c r="F339" s="7"/>
    </row>
    <row r="340" spans="2:6" x14ac:dyDescent="0.2">
      <c r="B340" s="7"/>
      <c r="F340" s="7"/>
    </row>
    <row r="341" spans="2:6" x14ac:dyDescent="0.2">
      <c r="B341" s="7"/>
      <c r="F341" s="7"/>
    </row>
    <row r="342" spans="2:6" x14ac:dyDescent="0.2">
      <c r="B342" s="7"/>
      <c r="F342" s="7"/>
    </row>
    <row r="343" spans="2:6" x14ac:dyDescent="0.2">
      <c r="B343" s="7"/>
      <c r="F343" s="7"/>
    </row>
    <row r="344" spans="2:6" x14ac:dyDescent="0.2">
      <c r="B344" s="7"/>
      <c r="F344" s="7"/>
    </row>
    <row r="345" spans="2:6" x14ac:dyDescent="0.2">
      <c r="B345" s="7"/>
      <c r="F345" s="7"/>
    </row>
    <row r="346" spans="2:6" x14ac:dyDescent="0.2">
      <c r="B346" s="7"/>
      <c r="F346" s="7"/>
    </row>
    <row r="347" spans="2:6" x14ac:dyDescent="0.2">
      <c r="B347" s="7"/>
      <c r="F347" s="7"/>
    </row>
    <row r="348" spans="2:6" x14ac:dyDescent="0.2">
      <c r="B348" s="7"/>
      <c r="F348" s="7"/>
    </row>
    <row r="349" spans="2:6" x14ac:dyDescent="0.2">
      <c r="B349" s="7"/>
      <c r="F349" s="7"/>
    </row>
    <row r="350" spans="2:6" x14ac:dyDescent="0.2">
      <c r="B350" s="7"/>
      <c r="F350" s="7"/>
    </row>
    <row r="351" spans="2:6" x14ac:dyDescent="0.2">
      <c r="B351" s="7"/>
      <c r="F351" s="7"/>
    </row>
    <row r="352" spans="2:6" x14ac:dyDescent="0.2">
      <c r="B352" s="7"/>
      <c r="F352" s="7"/>
    </row>
    <row r="353" spans="2:6" x14ac:dyDescent="0.2">
      <c r="B353" s="7"/>
      <c r="F353" s="7"/>
    </row>
    <row r="354" spans="2:6" x14ac:dyDescent="0.2">
      <c r="B354" s="7"/>
      <c r="F354" s="7"/>
    </row>
    <row r="355" spans="2:6" x14ac:dyDescent="0.2">
      <c r="B355" s="7"/>
      <c r="F355" s="7"/>
    </row>
    <row r="356" spans="2:6" x14ac:dyDescent="0.2">
      <c r="B356" s="7"/>
      <c r="F356" s="7"/>
    </row>
    <row r="357" spans="2:6" x14ac:dyDescent="0.2">
      <c r="B357" s="7"/>
      <c r="F357" s="7"/>
    </row>
    <row r="358" spans="2:6" x14ac:dyDescent="0.2">
      <c r="B358" s="7"/>
      <c r="F358" s="7"/>
    </row>
    <row r="359" spans="2:6" x14ac:dyDescent="0.2">
      <c r="B359" s="7"/>
      <c r="F359" s="7"/>
    </row>
    <row r="360" spans="2:6" x14ac:dyDescent="0.2">
      <c r="B360" s="7"/>
      <c r="F360" s="7"/>
    </row>
    <row r="361" spans="2:6" x14ac:dyDescent="0.2">
      <c r="B361" s="7"/>
      <c r="F361" s="7"/>
    </row>
    <row r="362" spans="2:6" x14ac:dyDescent="0.2">
      <c r="B362" s="7"/>
      <c r="F362" s="7"/>
    </row>
    <row r="363" spans="2:6" x14ac:dyDescent="0.2">
      <c r="B363" s="7"/>
      <c r="F363" s="7"/>
    </row>
    <row r="364" spans="2:6" x14ac:dyDescent="0.2">
      <c r="B364" s="7"/>
      <c r="F364" s="7"/>
    </row>
    <row r="365" spans="2:6" x14ac:dyDescent="0.2">
      <c r="B365" s="7"/>
      <c r="F365" s="7"/>
    </row>
    <row r="366" spans="2:6" x14ac:dyDescent="0.2">
      <c r="B366" s="7"/>
      <c r="F366" s="7"/>
    </row>
    <row r="367" spans="2:6" x14ac:dyDescent="0.2">
      <c r="B367" s="7"/>
      <c r="F367" s="7"/>
    </row>
    <row r="368" spans="2:6" x14ac:dyDescent="0.2">
      <c r="B368" s="7"/>
      <c r="F368" s="7"/>
    </row>
    <row r="369" spans="2:6" x14ac:dyDescent="0.2">
      <c r="B369" s="7"/>
      <c r="F369" s="7"/>
    </row>
    <row r="370" spans="2:6" x14ac:dyDescent="0.2">
      <c r="B370" s="7"/>
      <c r="F370" s="7"/>
    </row>
    <row r="371" spans="2:6" x14ac:dyDescent="0.2">
      <c r="B371" s="7"/>
      <c r="F371" s="7"/>
    </row>
    <row r="372" spans="2:6" x14ac:dyDescent="0.2">
      <c r="B372" s="7"/>
      <c r="F372" s="7"/>
    </row>
    <row r="373" spans="2:6" x14ac:dyDescent="0.2">
      <c r="B373" s="7"/>
      <c r="F373" s="7"/>
    </row>
    <row r="374" spans="2:6" x14ac:dyDescent="0.2">
      <c r="B374" s="7"/>
      <c r="F374" s="7"/>
    </row>
    <row r="375" spans="2:6" x14ac:dyDescent="0.2">
      <c r="B375" s="7"/>
      <c r="F375" s="7"/>
    </row>
    <row r="376" spans="2:6" x14ac:dyDescent="0.2">
      <c r="B376" s="7"/>
      <c r="F376" s="7"/>
    </row>
    <row r="377" spans="2:6" x14ac:dyDescent="0.2">
      <c r="B377" s="7"/>
      <c r="F377" s="7"/>
    </row>
    <row r="378" spans="2:6" x14ac:dyDescent="0.2">
      <c r="B378" s="7"/>
      <c r="F378" s="7"/>
    </row>
    <row r="379" spans="2:6" x14ac:dyDescent="0.2">
      <c r="B379" s="7"/>
      <c r="F379" s="7"/>
    </row>
    <row r="380" spans="2:6" x14ac:dyDescent="0.2">
      <c r="B380" s="7"/>
      <c r="F380" s="7"/>
    </row>
    <row r="381" spans="2:6" x14ac:dyDescent="0.2">
      <c r="B381" s="7"/>
      <c r="F381" s="7"/>
    </row>
    <row r="382" spans="2:6" x14ac:dyDescent="0.2">
      <c r="B382" s="7"/>
      <c r="F382" s="7"/>
    </row>
    <row r="383" spans="2:6" x14ac:dyDescent="0.2">
      <c r="B383" s="7"/>
      <c r="F383" s="7"/>
    </row>
    <row r="384" spans="2:6" x14ac:dyDescent="0.2">
      <c r="B384" s="7"/>
      <c r="F384" s="7"/>
    </row>
    <row r="385" spans="2:6" x14ac:dyDescent="0.2">
      <c r="B385" s="7"/>
      <c r="F385" s="7"/>
    </row>
    <row r="386" spans="2:6" x14ac:dyDescent="0.2">
      <c r="B386" s="7"/>
      <c r="F386" s="7"/>
    </row>
    <row r="387" spans="2:6" x14ac:dyDescent="0.2">
      <c r="B387" s="7"/>
      <c r="F387" s="7"/>
    </row>
    <row r="388" spans="2:6" x14ac:dyDescent="0.2">
      <c r="B388" s="7"/>
      <c r="F388" s="7"/>
    </row>
    <row r="389" spans="2:6" x14ac:dyDescent="0.2">
      <c r="B389" s="7"/>
      <c r="F389" s="7"/>
    </row>
    <row r="390" spans="2:6" x14ac:dyDescent="0.2">
      <c r="B390" s="7"/>
      <c r="F390" s="7"/>
    </row>
    <row r="391" spans="2:6" x14ac:dyDescent="0.2">
      <c r="B391" s="7"/>
      <c r="F391" s="7"/>
    </row>
    <row r="392" spans="2:6" x14ac:dyDescent="0.2">
      <c r="B392" s="7"/>
      <c r="F392" s="7"/>
    </row>
    <row r="393" spans="2:6" x14ac:dyDescent="0.2">
      <c r="B393" s="7"/>
      <c r="F393" s="7"/>
    </row>
    <row r="394" spans="2:6" x14ac:dyDescent="0.2">
      <c r="B394" s="7"/>
      <c r="F394" s="7"/>
    </row>
    <row r="395" spans="2:6" x14ac:dyDescent="0.2">
      <c r="B395" s="7"/>
      <c r="F395" s="7"/>
    </row>
    <row r="396" spans="2:6" x14ac:dyDescent="0.2">
      <c r="B396" s="7"/>
      <c r="F396" s="7"/>
    </row>
    <row r="397" spans="2:6" x14ac:dyDescent="0.2">
      <c r="B397" s="7"/>
      <c r="F397" s="7"/>
    </row>
    <row r="398" spans="2:6" x14ac:dyDescent="0.2">
      <c r="B398" s="7"/>
      <c r="F398" s="7"/>
    </row>
    <row r="399" spans="2:6" x14ac:dyDescent="0.2">
      <c r="B399" s="7"/>
      <c r="F399" s="7"/>
    </row>
    <row r="400" spans="2:6" x14ac:dyDescent="0.2">
      <c r="B400" s="7"/>
      <c r="F400" s="7"/>
    </row>
    <row r="401" spans="2:6" x14ac:dyDescent="0.2">
      <c r="B401" s="7"/>
      <c r="F401" s="7"/>
    </row>
    <row r="402" spans="2:6" x14ac:dyDescent="0.2">
      <c r="B402" s="7"/>
      <c r="F402" s="7"/>
    </row>
    <row r="403" spans="2:6" x14ac:dyDescent="0.2">
      <c r="B403" s="7"/>
      <c r="F403" s="7"/>
    </row>
    <row r="404" spans="2:6" x14ac:dyDescent="0.2">
      <c r="B404" s="7"/>
      <c r="F404" s="7"/>
    </row>
    <row r="405" spans="2:6" x14ac:dyDescent="0.2">
      <c r="B405" s="7"/>
      <c r="F405" s="7"/>
    </row>
    <row r="406" spans="2:6" x14ac:dyDescent="0.2">
      <c r="B406" s="7"/>
      <c r="F406" s="7"/>
    </row>
    <row r="407" spans="2:6" x14ac:dyDescent="0.2">
      <c r="B407" s="7"/>
      <c r="F407" s="7"/>
    </row>
    <row r="408" spans="2:6" x14ac:dyDescent="0.2">
      <c r="B408" s="7"/>
      <c r="F408" s="7"/>
    </row>
    <row r="409" spans="2:6" x14ac:dyDescent="0.2">
      <c r="B409" s="7"/>
      <c r="F409" s="7"/>
    </row>
    <row r="410" spans="2:6" x14ac:dyDescent="0.2">
      <c r="B410" s="7"/>
      <c r="F410" s="7"/>
    </row>
    <row r="411" spans="2:6" x14ac:dyDescent="0.2">
      <c r="B411" s="7"/>
      <c r="F411" s="7"/>
    </row>
    <row r="412" spans="2:6" x14ac:dyDescent="0.2">
      <c r="B412" s="7"/>
      <c r="F412" s="7"/>
    </row>
    <row r="413" spans="2:6" x14ac:dyDescent="0.2">
      <c r="B413" s="7"/>
      <c r="F413" s="7"/>
    </row>
    <row r="414" spans="2:6" x14ac:dyDescent="0.2">
      <c r="B414" s="7"/>
      <c r="F414" s="7"/>
    </row>
    <row r="415" spans="2:6" x14ac:dyDescent="0.2">
      <c r="B415" s="7"/>
      <c r="F415" s="7"/>
    </row>
    <row r="416" spans="2:6" x14ac:dyDescent="0.2">
      <c r="B416" s="7"/>
      <c r="F416" s="7"/>
    </row>
    <row r="417" spans="2:6" x14ac:dyDescent="0.2">
      <c r="B417" s="7"/>
      <c r="F417" s="7"/>
    </row>
    <row r="418" spans="2:6" x14ac:dyDescent="0.2">
      <c r="B418" s="7"/>
      <c r="F418" s="7"/>
    </row>
    <row r="419" spans="2:6" x14ac:dyDescent="0.2">
      <c r="B419" s="7"/>
      <c r="F419" s="7"/>
    </row>
    <row r="420" spans="2:6" x14ac:dyDescent="0.2">
      <c r="B420" s="7"/>
      <c r="F420" s="7"/>
    </row>
    <row r="421" spans="2:6" x14ac:dyDescent="0.2">
      <c r="B421" s="7"/>
      <c r="F421" s="7"/>
    </row>
    <row r="422" spans="2:6" x14ac:dyDescent="0.2">
      <c r="B422" s="7"/>
      <c r="F422" s="7"/>
    </row>
    <row r="423" spans="2:6" x14ac:dyDescent="0.2">
      <c r="B423" s="7"/>
      <c r="F423" s="7"/>
    </row>
    <row r="424" spans="2:6" x14ac:dyDescent="0.2">
      <c r="B424" s="7"/>
      <c r="F424" s="7"/>
    </row>
    <row r="425" spans="2:6" x14ac:dyDescent="0.2">
      <c r="B425" s="7"/>
      <c r="F425" s="7"/>
    </row>
    <row r="426" spans="2:6" x14ac:dyDescent="0.2">
      <c r="B426" s="7"/>
      <c r="F426" s="7"/>
    </row>
    <row r="427" spans="2:6" x14ac:dyDescent="0.2">
      <c r="B427" s="7"/>
      <c r="F427" s="7"/>
    </row>
    <row r="428" spans="2:6" x14ac:dyDescent="0.2">
      <c r="B428" s="7"/>
      <c r="F428" s="7"/>
    </row>
    <row r="429" spans="2:6" x14ac:dyDescent="0.2">
      <c r="B429" s="7"/>
      <c r="F429" s="7"/>
    </row>
    <row r="430" spans="2:6" x14ac:dyDescent="0.2">
      <c r="B430" s="7"/>
      <c r="F430" s="7"/>
    </row>
    <row r="431" spans="2:6" x14ac:dyDescent="0.2">
      <c r="B431" s="7"/>
      <c r="F431" s="7"/>
    </row>
    <row r="432" spans="2:6" x14ac:dyDescent="0.2">
      <c r="B432" s="7"/>
      <c r="F432" s="7"/>
    </row>
    <row r="433" spans="2:6" x14ac:dyDescent="0.2">
      <c r="B433" s="7"/>
      <c r="F433" s="7"/>
    </row>
    <row r="434" spans="2:6" x14ac:dyDescent="0.2">
      <c r="B434" s="7"/>
      <c r="F434" s="7"/>
    </row>
    <row r="435" spans="2:6" x14ac:dyDescent="0.2">
      <c r="B435" s="7"/>
      <c r="F435" s="7"/>
    </row>
    <row r="436" spans="2:6" x14ac:dyDescent="0.2">
      <c r="B436" s="7"/>
      <c r="F436" s="7"/>
    </row>
    <row r="437" spans="2:6" x14ac:dyDescent="0.2">
      <c r="B437" s="7"/>
      <c r="F437" s="7"/>
    </row>
    <row r="438" spans="2:6" x14ac:dyDescent="0.2">
      <c r="B438" s="7"/>
      <c r="F438" s="7"/>
    </row>
    <row r="439" spans="2:6" x14ac:dyDescent="0.2">
      <c r="B439" s="7"/>
      <c r="F439" s="7"/>
    </row>
    <row r="440" spans="2:6" x14ac:dyDescent="0.2">
      <c r="B440" s="7"/>
      <c r="F440" s="7"/>
    </row>
    <row r="441" spans="2:6" x14ac:dyDescent="0.2">
      <c r="B441" s="7"/>
      <c r="F441" s="7"/>
    </row>
    <row r="442" spans="2:6" x14ac:dyDescent="0.2">
      <c r="B442" s="7"/>
      <c r="F442" s="7"/>
    </row>
    <row r="443" spans="2:6" x14ac:dyDescent="0.2">
      <c r="B443" s="7"/>
      <c r="F443" s="7"/>
    </row>
    <row r="444" spans="2:6" x14ac:dyDescent="0.2">
      <c r="B444" s="7"/>
      <c r="F444" s="7"/>
    </row>
    <row r="445" spans="2:6" x14ac:dyDescent="0.2">
      <c r="B445" s="7"/>
      <c r="F445" s="7"/>
    </row>
    <row r="446" spans="2:6" x14ac:dyDescent="0.2">
      <c r="B446" s="7"/>
      <c r="F446" s="7"/>
    </row>
    <row r="447" spans="2:6" x14ac:dyDescent="0.2">
      <c r="B447" s="7"/>
      <c r="F447" s="7"/>
    </row>
    <row r="448" spans="2:6" x14ac:dyDescent="0.2">
      <c r="B448" s="7"/>
      <c r="F448" s="7"/>
    </row>
    <row r="449" spans="2:6" x14ac:dyDescent="0.2">
      <c r="B449" s="7"/>
      <c r="F449" s="7"/>
    </row>
    <row r="450" spans="2:6" x14ac:dyDescent="0.2">
      <c r="B450" s="7"/>
      <c r="F450" s="7"/>
    </row>
    <row r="451" spans="2:6" x14ac:dyDescent="0.2">
      <c r="B451" s="7"/>
      <c r="F451" s="7"/>
    </row>
    <row r="452" spans="2:6" x14ac:dyDescent="0.2">
      <c r="B452" s="7"/>
      <c r="F452" s="7"/>
    </row>
    <row r="453" spans="2:6" x14ac:dyDescent="0.2">
      <c r="B453" s="7"/>
      <c r="F453" s="7"/>
    </row>
    <row r="454" spans="2:6" x14ac:dyDescent="0.2">
      <c r="B454" s="7"/>
      <c r="F454" s="7"/>
    </row>
    <row r="455" spans="2:6" x14ac:dyDescent="0.2">
      <c r="B455" s="7"/>
      <c r="F455" s="7"/>
    </row>
    <row r="456" spans="2:6" x14ac:dyDescent="0.2">
      <c r="B456" s="7"/>
      <c r="F456" s="7"/>
    </row>
    <row r="457" spans="2:6" x14ac:dyDescent="0.2">
      <c r="B457" s="7"/>
      <c r="F457" s="7"/>
    </row>
    <row r="458" spans="2:6" x14ac:dyDescent="0.2">
      <c r="B458" s="7"/>
      <c r="F458" s="7"/>
    </row>
    <row r="459" spans="2:6" x14ac:dyDescent="0.2">
      <c r="B459" s="7"/>
      <c r="F459" s="7"/>
    </row>
    <row r="460" spans="2:6" x14ac:dyDescent="0.2">
      <c r="B460" s="7"/>
      <c r="F460" s="7"/>
    </row>
    <row r="461" spans="2:6" x14ac:dyDescent="0.2">
      <c r="B461" s="7"/>
      <c r="F461" s="7"/>
    </row>
    <row r="462" spans="2:6" x14ac:dyDescent="0.2">
      <c r="B462" s="7"/>
      <c r="F462" s="7"/>
    </row>
    <row r="463" spans="2:6" x14ac:dyDescent="0.2">
      <c r="B463" s="7"/>
      <c r="F463" s="7"/>
    </row>
    <row r="464" spans="2:6" x14ac:dyDescent="0.2">
      <c r="B464" s="7"/>
      <c r="F464" s="7"/>
    </row>
    <row r="465" spans="2:6" x14ac:dyDescent="0.2">
      <c r="B465" s="7"/>
      <c r="F465" s="7"/>
    </row>
    <row r="466" spans="2:6" x14ac:dyDescent="0.2">
      <c r="B466" s="7"/>
      <c r="F466" s="7"/>
    </row>
    <row r="467" spans="2:6" x14ac:dyDescent="0.2">
      <c r="B467" s="7"/>
      <c r="F467" s="7"/>
    </row>
    <row r="468" spans="2:6" x14ac:dyDescent="0.2">
      <c r="B468" s="7"/>
      <c r="F468" s="7"/>
    </row>
    <row r="469" spans="2:6" x14ac:dyDescent="0.2">
      <c r="B469" s="7"/>
      <c r="F469" s="7"/>
    </row>
    <row r="470" spans="2:6" x14ac:dyDescent="0.2">
      <c r="B470" s="7"/>
      <c r="F470" s="7"/>
    </row>
    <row r="471" spans="2:6" x14ac:dyDescent="0.2">
      <c r="B471" s="7"/>
      <c r="F471" s="7"/>
    </row>
    <row r="472" spans="2:6" x14ac:dyDescent="0.2">
      <c r="B472" s="7"/>
      <c r="F472" s="7"/>
    </row>
    <row r="473" spans="2:6" x14ac:dyDescent="0.2">
      <c r="B473" s="7"/>
      <c r="F473" s="7"/>
    </row>
    <row r="474" spans="2:6" x14ac:dyDescent="0.2">
      <c r="B474" s="7"/>
      <c r="F474" s="7"/>
    </row>
    <row r="475" spans="2:6" x14ac:dyDescent="0.2">
      <c r="B475" s="7"/>
      <c r="F475" s="7"/>
    </row>
    <row r="476" spans="2:6" x14ac:dyDescent="0.2">
      <c r="B476" s="7"/>
      <c r="F476" s="7"/>
    </row>
    <row r="477" spans="2:6" x14ac:dyDescent="0.2">
      <c r="B477" s="7"/>
      <c r="F477" s="7"/>
    </row>
    <row r="478" spans="2:6" x14ac:dyDescent="0.2">
      <c r="B478" s="7"/>
      <c r="F478" s="7"/>
    </row>
    <row r="479" spans="2:6" x14ac:dyDescent="0.2">
      <c r="B479" s="7"/>
      <c r="F479" s="7"/>
    </row>
    <row r="480" spans="2:6" x14ac:dyDescent="0.2">
      <c r="B480" s="7"/>
      <c r="F480" s="7"/>
    </row>
    <row r="481" spans="2:6" x14ac:dyDescent="0.2">
      <c r="B481" s="7"/>
      <c r="F481" s="7"/>
    </row>
    <row r="482" spans="2:6" x14ac:dyDescent="0.2">
      <c r="B482" s="7"/>
      <c r="F482" s="7"/>
    </row>
    <row r="483" spans="2:6" x14ac:dyDescent="0.2">
      <c r="B483" s="7"/>
      <c r="F483" s="7"/>
    </row>
    <row r="484" spans="2:6" x14ac:dyDescent="0.2">
      <c r="B484" s="7"/>
      <c r="F484" s="7"/>
    </row>
    <row r="485" spans="2:6" x14ac:dyDescent="0.2">
      <c r="B485" s="7"/>
      <c r="F485" s="7"/>
    </row>
    <row r="486" spans="2:6" x14ac:dyDescent="0.2">
      <c r="B486" s="7"/>
      <c r="F486" s="7"/>
    </row>
    <row r="487" spans="2:6" x14ac:dyDescent="0.2">
      <c r="B487" s="7"/>
      <c r="F487" s="7"/>
    </row>
    <row r="488" spans="2:6" x14ac:dyDescent="0.2">
      <c r="B488" s="7"/>
      <c r="F488" s="7"/>
    </row>
    <row r="489" spans="2:6" x14ac:dyDescent="0.2">
      <c r="B489" s="7"/>
      <c r="F489" s="7"/>
    </row>
    <row r="490" spans="2:6" x14ac:dyDescent="0.2">
      <c r="B490" s="7"/>
      <c r="F490" s="7"/>
    </row>
    <row r="491" spans="2:6" x14ac:dyDescent="0.2">
      <c r="B491" s="7"/>
      <c r="F491" s="7"/>
    </row>
    <row r="492" spans="2:6" x14ac:dyDescent="0.2">
      <c r="B492" s="7"/>
      <c r="F492" s="7"/>
    </row>
    <row r="493" spans="2:6" x14ac:dyDescent="0.2">
      <c r="B493" s="7"/>
      <c r="F493" s="7"/>
    </row>
    <row r="494" spans="2:6" x14ac:dyDescent="0.2">
      <c r="B494" s="7"/>
      <c r="F494" s="7"/>
    </row>
    <row r="495" spans="2:6" x14ac:dyDescent="0.2">
      <c r="B495" s="7"/>
      <c r="F495" s="7"/>
    </row>
    <row r="496" spans="2:6" x14ac:dyDescent="0.2">
      <c r="B496" s="7"/>
      <c r="F496" s="7"/>
    </row>
    <row r="497" spans="2:6" x14ac:dyDescent="0.2">
      <c r="B497" s="7"/>
      <c r="F497" s="7"/>
    </row>
    <row r="498" spans="2:6" x14ac:dyDescent="0.2">
      <c r="B498" s="7"/>
      <c r="F498" s="7"/>
    </row>
    <row r="499" spans="2:6" x14ac:dyDescent="0.2">
      <c r="B499" s="7"/>
      <c r="F499" s="7"/>
    </row>
    <row r="500" spans="2:6" x14ac:dyDescent="0.2">
      <c r="B500" s="7"/>
      <c r="F500" s="7"/>
    </row>
    <row r="501" spans="2:6" x14ac:dyDescent="0.2">
      <c r="B501" s="7"/>
      <c r="F501" s="7"/>
    </row>
    <row r="502" spans="2:6" x14ac:dyDescent="0.2">
      <c r="B502" s="7"/>
      <c r="F502" s="7"/>
    </row>
    <row r="503" spans="2:6" x14ac:dyDescent="0.2">
      <c r="B503" s="7"/>
      <c r="F503" s="7"/>
    </row>
    <row r="504" spans="2:6" x14ac:dyDescent="0.2">
      <c r="B504" s="7"/>
      <c r="F504" s="7"/>
    </row>
    <row r="505" spans="2:6" x14ac:dyDescent="0.2">
      <c r="B505" s="7"/>
      <c r="F505" s="7"/>
    </row>
    <row r="506" spans="2:6" x14ac:dyDescent="0.2">
      <c r="B506" s="7"/>
      <c r="F506" s="7"/>
    </row>
    <row r="507" spans="2:6" x14ac:dyDescent="0.2">
      <c r="B507" s="7"/>
      <c r="F507" s="7"/>
    </row>
    <row r="508" spans="2:6" x14ac:dyDescent="0.2">
      <c r="B508" s="7"/>
      <c r="F508" s="7"/>
    </row>
    <row r="509" spans="2:6" x14ac:dyDescent="0.2">
      <c r="B509" s="7"/>
      <c r="F509" s="7"/>
    </row>
    <row r="510" spans="2:6" x14ac:dyDescent="0.2">
      <c r="B510" s="7"/>
      <c r="F510" s="7"/>
    </row>
    <row r="511" spans="2:6" x14ac:dyDescent="0.2">
      <c r="B511" s="7"/>
      <c r="F511" s="7"/>
    </row>
    <row r="512" spans="2:6" x14ac:dyDescent="0.2">
      <c r="B512" s="7"/>
      <c r="F512" s="7"/>
    </row>
    <row r="513" spans="2:6" x14ac:dyDescent="0.2">
      <c r="B513" s="7"/>
      <c r="F513" s="7"/>
    </row>
    <row r="514" spans="2:6" x14ac:dyDescent="0.2">
      <c r="B514" s="7"/>
      <c r="F514" s="7"/>
    </row>
    <row r="515" spans="2:6" x14ac:dyDescent="0.2">
      <c r="B515" s="7"/>
      <c r="F515" s="7"/>
    </row>
    <row r="516" spans="2:6" x14ac:dyDescent="0.2">
      <c r="B516" s="7"/>
      <c r="F516" s="7"/>
    </row>
    <row r="517" spans="2:6" x14ac:dyDescent="0.2">
      <c r="B517" s="7"/>
      <c r="F517" s="7"/>
    </row>
    <row r="518" spans="2:6" x14ac:dyDescent="0.2">
      <c r="B518" s="7"/>
      <c r="F518" s="7"/>
    </row>
    <row r="519" spans="2:6" x14ac:dyDescent="0.2">
      <c r="B519" s="7"/>
      <c r="F519" s="7"/>
    </row>
    <row r="520" spans="2:6" x14ac:dyDescent="0.2">
      <c r="B520" s="7"/>
      <c r="F520" s="7"/>
    </row>
    <row r="521" spans="2:6" x14ac:dyDescent="0.2">
      <c r="B521" s="7"/>
      <c r="F521" s="7"/>
    </row>
    <row r="522" spans="2:6" x14ac:dyDescent="0.2">
      <c r="B522" s="7"/>
      <c r="F522" s="7"/>
    </row>
    <row r="523" spans="2:6" x14ac:dyDescent="0.2">
      <c r="B523" s="7"/>
      <c r="F523" s="7"/>
    </row>
    <row r="524" spans="2:6" x14ac:dyDescent="0.2">
      <c r="B524" s="7"/>
      <c r="F524" s="7"/>
    </row>
    <row r="525" spans="2:6" x14ac:dyDescent="0.2">
      <c r="B525" s="7"/>
      <c r="F525" s="7"/>
    </row>
    <row r="526" spans="2:6" x14ac:dyDescent="0.2">
      <c r="B526" s="7"/>
      <c r="F526" s="7"/>
    </row>
    <row r="527" spans="2:6" x14ac:dyDescent="0.2">
      <c r="B527" s="7"/>
      <c r="F527" s="7"/>
    </row>
    <row r="528" spans="2:6" x14ac:dyDescent="0.2">
      <c r="B528" s="7"/>
      <c r="F528" s="7"/>
    </row>
    <row r="529" spans="2:6" x14ac:dyDescent="0.2">
      <c r="B529" s="7"/>
      <c r="F529" s="7"/>
    </row>
    <row r="530" spans="2:6" x14ac:dyDescent="0.2">
      <c r="B530" s="7"/>
      <c r="F530" s="7"/>
    </row>
    <row r="531" spans="2:6" x14ac:dyDescent="0.2">
      <c r="B531" s="7"/>
      <c r="F531" s="7"/>
    </row>
    <row r="532" spans="2:6" x14ac:dyDescent="0.2">
      <c r="B532" s="7"/>
      <c r="F532" s="7"/>
    </row>
    <row r="533" spans="2:6" x14ac:dyDescent="0.2">
      <c r="B533" s="7"/>
      <c r="F533" s="7"/>
    </row>
    <row r="534" spans="2:6" x14ac:dyDescent="0.2">
      <c r="B534" s="7"/>
      <c r="F534" s="7"/>
    </row>
    <row r="535" spans="2:6" x14ac:dyDescent="0.2">
      <c r="B535" s="7"/>
      <c r="F535" s="7"/>
    </row>
    <row r="536" spans="2:6" x14ac:dyDescent="0.2">
      <c r="B536" s="7"/>
      <c r="F536" s="7"/>
    </row>
    <row r="537" spans="2:6" x14ac:dyDescent="0.2">
      <c r="B537" s="7"/>
      <c r="F537" s="7"/>
    </row>
    <row r="538" spans="2:6" x14ac:dyDescent="0.2">
      <c r="B538" s="7"/>
      <c r="F538" s="7"/>
    </row>
    <row r="539" spans="2:6" x14ac:dyDescent="0.2">
      <c r="B539" s="7"/>
      <c r="F539" s="7"/>
    </row>
    <row r="540" spans="2:6" x14ac:dyDescent="0.2">
      <c r="B540" s="7"/>
      <c r="F540" s="7"/>
    </row>
    <row r="541" spans="2:6" x14ac:dyDescent="0.2">
      <c r="B541" s="7"/>
      <c r="F541" s="7"/>
    </row>
    <row r="542" spans="2:6" x14ac:dyDescent="0.2">
      <c r="B542" s="7"/>
      <c r="F542" s="7"/>
    </row>
    <row r="543" spans="2:6" x14ac:dyDescent="0.2">
      <c r="B543" s="7"/>
      <c r="F543" s="7"/>
    </row>
    <row r="544" spans="2:6" x14ac:dyDescent="0.2">
      <c r="B544" s="7"/>
      <c r="F544" s="7"/>
    </row>
    <row r="545" spans="2:6" x14ac:dyDescent="0.2">
      <c r="B545" s="7"/>
      <c r="F545" s="7"/>
    </row>
    <row r="546" spans="2:6" x14ac:dyDescent="0.2">
      <c r="B546" s="7"/>
      <c r="F546" s="7"/>
    </row>
    <row r="547" spans="2:6" x14ac:dyDescent="0.2">
      <c r="B547" s="7"/>
      <c r="F547" s="7"/>
    </row>
    <row r="548" spans="2:6" x14ac:dyDescent="0.2">
      <c r="B548" s="7"/>
      <c r="F548" s="7"/>
    </row>
    <row r="549" spans="2:6" x14ac:dyDescent="0.2">
      <c r="B549" s="7"/>
      <c r="F549" s="7"/>
    </row>
    <row r="550" spans="2:6" x14ac:dyDescent="0.2">
      <c r="B550" s="7"/>
      <c r="F550" s="7"/>
    </row>
    <row r="551" spans="2:6" x14ac:dyDescent="0.2">
      <c r="B551" s="7"/>
      <c r="F551" s="7"/>
    </row>
    <row r="552" spans="2:6" x14ac:dyDescent="0.2">
      <c r="B552" s="7"/>
      <c r="F552" s="7"/>
    </row>
    <row r="553" spans="2:6" x14ac:dyDescent="0.2">
      <c r="B553" s="7"/>
      <c r="F553" s="7"/>
    </row>
    <row r="554" spans="2:6" x14ac:dyDescent="0.2">
      <c r="B554" s="7"/>
      <c r="F554" s="7"/>
    </row>
    <row r="555" spans="2:6" x14ac:dyDescent="0.2">
      <c r="B555" s="7"/>
      <c r="F555" s="7"/>
    </row>
    <row r="556" spans="2:6" x14ac:dyDescent="0.2">
      <c r="B556" s="7"/>
      <c r="F556" s="7"/>
    </row>
    <row r="557" spans="2:6" x14ac:dyDescent="0.2">
      <c r="B557" s="7"/>
      <c r="F557" s="7"/>
    </row>
    <row r="558" spans="2:6" x14ac:dyDescent="0.2">
      <c r="B558" s="7"/>
      <c r="F558" s="7"/>
    </row>
    <row r="559" spans="2:6" x14ac:dyDescent="0.2">
      <c r="B559" s="7"/>
      <c r="F559" s="7"/>
    </row>
    <row r="560" spans="2:6" x14ac:dyDescent="0.2">
      <c r="B560" s="7"/>
      <c r="F560" s="7"/>
    </row>
    <row r="561" spans="2:6" x14ac:dyDescent="0.2">
      <c r="B561" s="7"/>
      <c r="F561" s="7"/>
    </row>
    <row r="562" spans="2:6" x14ac:dyDescent="0.2">
      <c r="B562" s="7"/>
      <c r="F562" s="7"/>
    </row>
    <row r="563" spans="2:6" x14ac:dyDescent="0.2">
      <c r="B563" s="7"/>
      <c r="F563" s="7"/>
    </row>
    <row r="564" spans="2:6" x14ac:dyDescent="0.2">
      <c r="B564" s="7"/>
      <c r="F564" s="7"/>
    </row>
    <row r="565" spans="2:6" x14ac:dyDescent="0.2">
      <c r="B565" s="7"/>
      <c r="F565" s="7"/>
    </row>
    <row r="566" spans="2:6" x14ac:dyDescent="0.2">
      <c r="B566" s="7"/>
      <c r="F566" s="7"/>
    </row>
    <row r="567" spans="2:6" x14ac:dyDescent="0.2">
      <c r="B567" s="7"/>
      <c r="F567" s="7"/>
    </row>
    <row r="568" spans="2:6" x14ac:dyDescent="0.2">
      <c r="B568" s="7"/>
      <c r="F568" s="7"/>
    </row>
    <row r="569" spans="2:6" x14ac:dyDescent="0.2">
      <c r="B569" s="7"/>
      <c r="F569" s="7"/>
    </row>
    <row r="570" spans="2:6" x14ac:dyDescent="0.2">
      <c r="B570" s="7"/>
      <c r="F570" s="7"/>
    </row>
    <row r="571" spans="2:6" x14ac:dyDescent="0.2">
      <c r="B571" s="7"/>
      <c r="F571" s="7"/>
    </row>
    <row r="572" spans="2:6" x14ac:dyDescent="0.2">
      <c r="B572" s="7"/>
      <c r="F572" s="7"/>
    </row>
    <row r="573" spans="2:6" x14ac:dyDescent="0.2">
      <c r="B573" s="7"/>
      <c r="F573" s="7"/>
    </row>
    <row r="574" spans="2:6" x14ac:dyDescent="0.2">
      <c r="B574" s="7"/>
      <c r="F574" s="7"/>
    </row>
    <row r="575" spans="2:6" x14ac:dyDescent="0.2">
      <c r="B575" s="7"/>
      <c r="F575" s="7"/>
    </row>
    <row r="576" spans="2:6" x14ac:dyDescent="0.2">
      <c r="B576" s="7"/>
      <c r="F576" s="7"/>
    </row>
    <row r="577" spans="2:6" x14ac:dyDescent="0.2">
      <c r="B577" s="7"/>
      <c r="F577" s="7"/>
    </row>
    <row r="578" spans="2:6" x14ac:dyDescent="0.2">
      <c r="B578" s="7"/>
      <c r="F578" s="7"/>
    </row>
    <row r="579" spans="2:6" x14ac:dyDescent="0.2">
      <c r="B579" s="7"/>
      <c r="F579" s="7"/>
    </row>
    <row r="580" spans="2:6" x14ac:dyDescent="0.2">
      <c r="B580" s="7"/>
      <c r="F580" s="7"/>
    </row>
    <row r="581" spans="2:6" x14ac:dyDescent="0.2">
      <c r="B581" s="7"/>
      <c r="F581" s="7"/>
    </row>
    <row r="582" spans="2:6" x14ac:dyDescent="0.2">
      <c r="B582" s="7"/>
      <c r="F582" s="7"/>
    </row>
    <row r="583" spans="2:6" x14ac:dyDescent="0.2">
      <c r="B583" s="7"/>
      <c r="F583" s="7"/>
    </row>
    <row r="584" spans="2:6" x14ac:dyDescent="0.2">
      <c r="B584" s="7"/>
      <c r="F584" s="7"/>
    </row>
    <row r="585" spans="2:6" x14ac:dyDescent="0.2">
      <c r="B585" s="7"/>
      <c r="F585" s="7"/>
    </row>
    <row r="586" spans="2:6" x14ac:dyDescent="0.2">
      <c r="B586" s="7"/>
      <c r="F586" s="7"/>
    </row>
    <row r="587" spans="2:6" x14ac:dyDescent="0.2">
      <c r="B587" s="7"/>
      <c r="F587" s="7"/>
    </row>
    <row r="588" spans="2:6" x14ac:dyDescent="0.2">
      <c r="B588" s="7"/>
      <c r="F588" s="7"/>
    </row>
    <row r="589" spans="2:6" x14ac:dyDescent="0.2">
      <c r="B589" s="7"/>
      <c r="F589" s="7"/>
    </row>
    <row r="590" spans="2:6" x14ac:dyDescent="0.2">
      <c r="B590" s="7"/>
      <c r="F590" s="7"/>
    </row>
    <row r="591" spans="2:6" x14ac:dyDescent="0.2">
      <c r="B591" s="7"/>
      <c r="F591" s="7"/>
    </row>
    <row r="592" spans="2:6" x14ac:dyDescent="0.2">
      <c r="B592" s="7"/>
      <c r="F592" s="7"/>
    </row>
    <row r="593" spans="2:6" x14ac:dyDescent="0.2">
      <c r="B593" s="7"/>
      <c r="F593" s="7"/>
    </row>
    <row r="594" spans="2:6" x14ac:dyDescent="0.2">
      <c r="B594" s="7"/>
      <c r="F594" s="7"/>
    </row>
    <row r="595" spans="2:6" x14ac:dyDescent="0.2">
      <c r="B595" s="7"/>
      <c r="F595" s="7"/>
    </row>
    <row r="596" spans="2:6" x14ac:dyDescent="0.2">
      <c r="B596" s="7"/>
      <c r="F596" s="7"/>
    </row>
    <row r="597" spans="2:6" x14ac:dyDescent="0.2">
      <c r="B597" s="7"/>
      <c r="F597" s="7"/>
    </row>
    <row r="598" spans="2:6" x14ac:dyDescent="0.2">
      <c r="B598" s="7"/>
      <c r="F598" s="7"/>
    </row>
    <row r="599" spans="2:6" x14ac:dyDescent="0.2">
      <c r="B599" s="7"/>
      <c r="F599" s="7"/>
    </row>
    <row r="600" spans="2:6" x14ac:dyDescent="0.2">
      <c r="B600" s="7"/>
      <c r="F600" s="7"/>
    </row>
    <row r="601" spans="2:6" x14ac:dyDescent="0.2">
      <c r="B601" s="7"/>
      <c r="F601" s="7"/>
    </row>
    <row r="602" spans="2:6" x14ac:dyDescent="0.2">
      <c r="B602" s="7"/>
      <c r="F602" s="7"/>
    </row>
    <row r="603" spans="2:6" x14ac:dyDescent="0.2">
      <c r="B603" s="7"/>
      <c r="F603" s="7"/>
    </row>
    <row r="604" spans="2:6" x14ac:dyDescent="0.2">
      <c r="B604" s="7"/>
      <c r="F604" s="7"/>
    </row>
    <row r="605" spans="2:6" x14ac:dyDescent="0.2">
      <c r="B605" s="7"/>
      <c r="F605" s="7"/>
    </row>
    <row r="606" spans="2:6" x14ac:dyDescent="0.2">
      <c r="B606" s="7"/>
      <c r="F606" s="7"/>
    </row>
    <row r="607" spans="2:6" x14ac:dyDescent="0.2">
      <c r="B607" s="7"/>
      <c r="F607" s="7"/>
    </row>
    <row r="608" spans="2:6" x14ac:dyDescent="0.2">
      <c r="B608" s="7"/>
      <c r="F608" s="7"/>
    </row>
    <row r="609" spans="2:6" x14ac:dyDescent="0.2">
      <c r="B609" s="7"/>
      <c r="F609" s="7"/>
    </row>
    <row r="610" spans="2:6" x14ac:dyDescent="0.2">
      <c r="B610" s="7"/>
      <c r="F610" s="7"/>
    </row>
    <row r="611" spans="2:6" x14ac:dyDescent="0.2">
      <c r="B611" s="7"/>
      <c r="F611" s="7"/>
    </row>
    <row r="612" spans="2:6" x14ac:dyDescent="0.2">
      <c r="B612" s="7"/>
      <c r="F612" s="7"/>
    </row>
    <row r="613" spans="2:6" x14ac:dyDescent="0.2">
      <c r="B613" s="7"/>
      <c r="F613" s="7"/>
    </row>
    <row r="614" spans="2:6" x14ac:dyDescent="0.2">
      <c r="B614" s="7"/>
      <c r="F614" s="7"/>
    </row>
    <row r="615" spans="2:6" x14ac:dyDescent="0.2">
      <c r="B615" s="7"/>
      <c r="F615" s="7"/>
    </row>
    <row r="616" spans="2:6" x14ac:dyDescent="0.2">
      <c r="B616" s="7"/>
      <c r="F616" s="7"/>
    </row>
    <row r="617" spans="2:6" x14ac:dyDescent="0.2">
      <c r="B617" s="7"/>
      <c r="F617" s="7"/>
    </row>
    <row r="618" spans="2:6" x14ac:dyDescent="0.2">
      <c r="B618" s="7"/>
      <c r="F618" s="7"/>
    </row>
    <row r="619" spans="2:6" x14ac:dyDescent="0.2">
      <c r="B619" s="7"/>
      <c r="F619" s="7"/>
    </row>
    <row r="620" spans="2:6" x14ac:dyDescent="0.2">
      <c r="B620" s="7"/>
      <c r="F620" s="7"/>
    </row>
    <row r="621" spans="2:6" x14ac:dyDescent="0.2">
      <c r="B621" s="7"/>
      <c r="F621" s="7"/>
    </row>
    <row r="622" spans="2:6" x14ac:dyDescent="0.2">
      <c r="B622" s="7"/>
      <c r="F622" s="7"/>
    </row>
    <row r="623" spans="2:6" x14ac:dyDescent="0.2">
      <c r="B623" s="7"/>
      <c r="F623" s="7"/>
    </row>
    <row r="624" spans="2:6" x14ac:dyDescent="0.2">
      <c r="B624" s="7"/>
      <c r="F624" s="7"/>
    </row>
    <row r="625" spans="2:6" x14ac:dyDescent="0.2">
      <c r="B625" s="7"/>
      <c r="F625" s="7"/>
    </row>
    <row r="626" spans="2:6" x14ac:dyDescent="0.2">
      <c r="B626" s="7"/>
      <c r="F626" s="7"/>
    </row>
    <row r="627" spans="2:6" x14ac:dyDescent="0.2">
      <c r="B627" s="7"/>
      <c r="F627" s="7"/>
    </row>
    <row r="628" spans="2:6" x14ac:dyDescent="0.2">
      <c r="B628" s="7"/>
      <c r="F628" s="7"/>
    </row>
    <row r="629" spans="2:6" x14ac:dyDescent="0.2">
      <c r="B629" s="7"/>
      <c r="F629" s="7"/>
    </row>
    <row r="630" spans="2:6" x14ac:dyDescent="0.2">
      <c r="B630" s="7"/>
      <c r="F630" s="7"/>
    </row>
    <row r="631" spans="2:6" x14ac:dyDescent="0.2">
      <c r="B631" s="7"/>
      <c r="F631" s="7"/>
    </row>
    <row r="632" spans="2:6" x14ac:dyDescent="0.2">
      <c r="B632" s="7"/>
      <c r="F632" s="7"/>
    </row>
    <row r="633" spans="2:6" x14ac:dyDescent="0.2">
      <c r="B633" s="7"/>
      <c r="F633" s="7"/>
    </row>
    <row r="634" spans="2:6" x14ac:dyDescent="0.2">
      <c r="B634" s="7"/>
      <c r="F634" s="7"/>
    </row>
    <row r="635" spans="2:6" x14ac:dyDescent="0.2">
      <c r="B635" s="7"/>
      <c r="F635" s="7"/>
    </row>
    <row r="636" spans="2:6" x14ac:dyDescent="0.2">
      <c r="B636" s="7"/>
      <c r="F636" s="7"/>
    </row>
    <row r="637" spans="2:6" x14ac:dyDescent="0.2">
      <c r="B637" s="7"/>
      <c r="F637" s="7"/>
    </row>
    <row r="638" spans="2:6" x14ac:dyDescent="0.2">
      <c r="B638" s="7"/>
      <c r="F638" s="7"/>
    </row>
    <row r="639" spans="2:6" x14ac:dyDescent="0.2">
      <c r="B639" s="7"/>
      <c r="F639" s="7"/>
    </row>
    <row r="640" spans="2:6" x14ac:dyDescent="0.2">
      <c r="B640" s="7"/>
      <c r="F640" s="7"/>
    </row>
    <row r="641" spans="2:6" x14ac:dyDescent="0.2">
      <c r="B641" s="7"/>
      <c r="F641" s="7"/>
    </row>
    <row r="642" spans="2:6" x14ac:dyDescent="0.2">
      <c r="B642" s="7"/>
      <c r="F642" s="7"/>
    </row>
    <row r="643" spans="2:6" x14ac:dyDescent="0.2">
      <c r="B643" s="7"/>
      <c r="F643" s="7"/>
    </row>
    <row r="644" spans="2:6" x14ac:dyDescent="0.2">
      <c r="B644" s="7"/>
      <c r="F644" s="7"/>
    </row>
    <row r="645" spans="2:6" x14ac:dyDescent="0.2">
      <c r="B645" s="7"/>
      <c r="F645" s="7"/>
    </row>
    <row r="646" spans="2:6" x14ac:dyDescent="0.2">
      <c r="B646" s="7"/>
      <c r="F646" s="7"/>
    </row>
    <row r="647" spans="2:6" x14ac:dyDescent="0.2">
      <c r="B647" s="7"/>
      <c r="F647" s="7"/>
    </row>
    <row r="648" spans="2:6" x14ac:dyDescent="0.2">
      <c r="B648" s="7"/>
      <c r="F648" s="7"/>
    </row>
    <row r="649" spans="2:6" x14ac:dyDescent="0.2">
      <c r="B649" s="7"/>
      <c r="F649" s="7"/>
    </row>
    <row r="650" spans="2:6" x14ac:dyDescent="0.2">
      <c r="B650" s="7"/>
      <c r="F650" s="7"/>
    </row>
    <row r="651" spans="2:6" x14ac:dyDescent="0.2">
      <c r="B651" s="7"/>
      <c r="F651" s="7"/>
    </row>
    <row r="652" spans="2:6" x14ac:dyDescent="0.2">
      <c r="B652" s="7"/>
      <c r="F652" s="7"/>
    </row>
    <row r="653" spans="2:6" x14ac:dyDescent="0.2">
      <c r="B653" s="7"/>
      <c r="F653" s="7"/>
    </row>
    <row r="654" spans="2:6" x14ac:dyDescent="0.2">
      <c r="B654" s="7"/>
      <c r="F654" s="7"/>
    </row>
    <row r="655" spans="2:6" x14ac:dyDescent="0.2">
      <c r="B655" s="7"/>
      <c r="F655" s="7"/>
    </row>
    <row r="656" spans="2:6" x14ac:dyDescent="0.2">
      <c r="B656" s="7"/>
      <c r="F656" s="7"/>
    </row>
    <row r="657" spans="2:6" x14ac:dyDescent="0.2">
      <c r="B657" s="7"/>
      <c r="F657" s="7"/>
    </row>
    <row r="658" spans="2:6" x14ac:dyDescent="0.2">
      <c r="B658" s="7"/>
      <c r="F658" s="7"/>
    </row>
    <row r="659" spans="2:6" x14ac:dyDescent="0.2">
      <c r="B659" s="7"/>
      <c r="F659" s="7"/>
    </row>
    <row r="660" spans="2:6" x14ac:dyDescent="0.2">
      <c r="B660" s="7"/>
      <c r="F660" s="7"/>
    </row>
    <row r="661" spans="2:6" x14ac:dyDescent="0.2">
      <c r="B661" s="7"/>
      <c r="F661" s="7"/>
    </row>
    <row r="662" spans="2:6" x14ac:dyDescent="0.2">
      <c r="B662" s="7"/>
      <c r="F662" s="7"/>
    </row>
    <row r="663" spans="2:6" x14ac:dyDescent="0.2">
      <c r="B663" s="7"/>
      <c r="F663" s="7"/>
    </row>
    <row r="664" spans="2:6" x14ac:dyDescent="0.2">
      <c r="B664" s="7"/>
      <c r="F664" s="7"/>
    </row>
    <row r="665" spans="2:6" x14ac:dyDescent="0.2">
      <c r="B665" s="7"/>
      <c r="F665" s="7"/>
    </row>
    <row r="666" spans="2:6" x14ac:dyDescent="0.2">
      <c r="B666" s="7"/>
      <c r="F666" s="7"/>
    </row>
    <row r="667" spans="2:6" x14ac:dyDescent="0.2">
      <c r="B667" s="7"/>
      <c r="F667" s="7"/>
    </row>
    <row r="668" spans="2:6" x14ac:dyDescent="0.2">
      <c r="B668" s="7"/>
      <c r="F668" s="7"/>
    </row>
    <row r="669" spans="2:6" x14ac:dyDescent="0.2">
      <c r="B669" s="7"/>
      <c r="F669" s="7"/>
    </row>
    <row r="670" spans="2:6" x14ac:dyDescent="0.2">
      <c r="B670" s="7"/>
      <c r="F670" s="7"/>
    </row>
    <row r="671" spans="2:6" x14ac:dyDescent="0.2">
      <c r="B671" s="7"/>
      <c r="F671" s="7"/>
    </row>
    <row r="672" spans="2:6" x14ac:dyDescent="0.2">
      <c r="B672" s="7"/>
      <c r="F672" s="7"/>
    </row>
    <row r="673" spans="2:6" x14ac:dyDescent="0.2">
      <c r="B673" s="7"/>
      <c r="F673" s="7"/>
    </row>
    <row r="674" spans="2:6" x14ac:dyDescent="0.2">
      <c r="B674" s="7"/>
      <c r="F674" s="7"/>
    </row>
    <row r="675" spans="2:6" x14ac:dyDescent="0.2">
      <c r="B675" s="7"/>
      <c r="F675" s="7"/>
    </row>
    <row r="676" spans="2:6" x14ac:dyDescent="0.2">
      <c r="B676" s="7"/>
      <c r="F676" s="7"/>
    </row>
    <row r="677" spans="2:6" x14ac:dyDescent="0.2">
      <c r="B677" s="7"/>
      <c r="F677" s="7"/>
    </row>
    <row r="678" spans="2:6" x14ac:dyDescent="0.2">
      <c r="B678" s="7"/>
      <c r="F678" s="7"/>
    </row>
    <row r="679" spans="2:6" x14ac:dyDescent="0.2">
      <c r="B679" s="7"/>
      <c r="F679" s="7"/>
    </row>
    <row r="680" spans="2:6" x14ac:dyDescent="0.2">
      <c r="B680" s="7"/>
      <c r="F680" s="7"/>
    </row>
    <row r="681" spans="2:6" x14ac:dyDescent="0.2">
      <c r="B681" s="7"/>
      <c r="F681" s="7"/>
    </row>
    <row r="682" spans="2:6" x14ac:dyDescent="0.2">
      <c r="B682" s="7"/>
      <c r="F682" s="7"/>
    </row>
    <row r="683" spans="2:6" x14ac:dyDescent="0.2">
      <c r="B683" s="7"/>
      <c r="F683" s="7"/>
    </row>
    <row r="684" spans="2:6" x14ac:dyDescent="0.2">
      <c r="B684" s="7"/>
      <c r="F684" s="7"/>
    </row>
    <row r="685" spans="2:6" x14ac:dyDescent="0.2">
      <c r="B685" s="7"/>
      <c r="F685" s="7"/>
    </row>
    <row r="686" spans="2:6" x14ac:dyDescent="0.2">
      <c r="B686" s="7"/>
      <c r="F686" s="7"/>
    </row>
    <row r="687" spans="2:6" x14ac:dyDescent="0.2">
      <c r="B687" s="7"/>
      <c r="F687" s="7"/>
    </row>
    <row r="688" spans="2:6" x14ac:dyDescent="0.2">
      <c r="B688" s="7"/>
      <c r="F688" s="7"/>
    </row>
    <row r="689" spans="2:6" x14ac:dyDescent="0.2">
      <c r="B689" s="7"/>
      <c r="F689" s="7"/>
    </row>
    <row r="690" spans="2:6" x14ac:dyDescent="0.2">
      <c r="B690" s="7"/>
      <c r="F690" s="7"/>
    </row>
    <row r="691" spans="2:6" x14ac:dyDescent="0.2">
      <c r="B691" s="7"/>
      <c r="F691" s="7"/>
    </row>
    <row r="692" spans="2:6" x14ac:dyDescent="0.2">
      <c r="B692" s="7"/>
      <c r="F692" s="7"/>
    </row>
    <row r="693" spans="2:6" x14ac:dyDescent="0.2">
      <c r="B693" s="7"/>
      <c r="F693" s="7"/>
    </row>
    <row r="694" spans="2:6" x14ac:dyDescent="0.2">
      <c r="B694" s="7"/>
      <c r="F694" s="7"/>
    </row>
    <row r="695" spans="2:6" x14ac:dyDescent="0.2">
      <c r="B695" s="7"/>
      <c r="F695" s="7"/>
    </row>
    <row r="696" spans="2:6" x14ac:dyDescent="0.2">
      <c r="B696" s="7"/>
      <c r="F696" s="7"/>
    </row>
    <row r="697" spans="2:6" x14ac:dyDescent="0.2">
      <c r="B697" s="7"/>
      <c r="F697" s="7"/>
    </row>
    <row r="698" spans="2:6" x14ac:dyDescent="0.2">
      <c r="B698" s="7"/>
      <c r="F698" s="7"/>
    </row>
    <row r="699" spans="2:6" x14ac:dyDescent="0.2">
      <c r="B699" s="7"/>
      <c r="F699" s="7"/>
    </row>
    <row r="700" spans="2:6" x14ac:dyDescent="0.2">
      <c r="B700" s="7"/>
      <c r="F700" s="7"/>
    </row>
    <row r="701" spans="2:6" x14ac:dyDescent="0.2">
      <c r="B701" s="7"/>
      <c r="F701" s="7"/>
    </row>
    <row r="702" spans="2:6" x14ac:dyDescent="0.2">
      <c r="B702" s="7"/>
      <c r="F702" s="7"/>
    </row>
    <row r="703" spans="2:6" x14ac:dyDescent="0.2">
      <c r="B703" s="7"/>
      <c r="F703" s="7"/>
    </row>
    <row r="704" spans="2:6" x14ac:dyDescent="0.2">
      <c r="B704" s="7"/>
      <c r="F704" s="7"/>
    </row>
    <row r="705" spans="2:6" x14ac:dyDescent="0.2">
      <c r="B705" s="7"/>
      <c r="F705" s="7"/>
    </row>
    <row r="706" spans="2:6" x14ac:dyDescent="0.2">
      <c r="B706" s="7"/>
      <c r="F706" s="7"/>
    </row>
    <row r="707" spans="2:6" x14ac:dyDescent="0.2">
      <c r="B707" s="7"/>
      <c r="F707" s="7"/>
    </row>
    <row r="708" spans="2:6" x14ac:dyDescent="0.2">
      <c r="B708" s="7"/>
      <c r="F708" s="7"/>
    </row>
    <row r="709" spans="2:6" x14ac:dyDescent="0.2">
      <c r="B709" s="7"/>
      <c r="F709" s="7"/>
    </row>
    <row r="710" spans="2:6" x14ac:dyDescent="0.2">
      <c r="B710" s="7"/>
      <c r="F710" s="7"/>
    </row>
    <row r="711" spans="2:6" x14ac:dyDescent="0.2">
      <c r="B711" s="7"/>
      <c r="F711" s="7"/>
    </row>
    <row r="712" spans="2:6" x14ac:dyDescent="0.2">
      <c r="B712" s="7"/>
      <c r="F712" s="7"/>
    </row>
    <row r="713" spans="2:6" x14ac:dyDescent="0.2">
      <c r="B713" s="7"/>
      <c r="F713" s="7"/>
    </row>
    <row r="714" spans="2:6" x14ac:dyDescent="0.2">
      <c r="B714" s="7"/>
      <c r="F714" s="7"/>
    </row>
    <row r="715" spans="2:6" x14ac:dyDescent="0.2">
      <c r="B715" s="7"/>
      <c r="F715" s="7"/>
    </row>
    <row r="716" spans="2:6" x14ac:dyDescent="0.2">
      <c r="B716" s="7"/>
      <c r="F716" s="7"/>
    </row>
    <row r="717" spans="2:6" x14ac:dyDescent="0.2">
      <c r="B717" s="7"/>
      <c r="F717" s="7"/>
    </row>
    <row r="718" spans="2:6" x14ac:dyDescent="0.2">
      <c r="B718" s="7"/>
      <c r="F718" s="7"/>
    </row>
    <row r="719" spans="2:6" x14ac:dyDescent="0.2">
      <c r="B719" s="7"/>
      <c r="F719" s="7"/>
    </row>
    <row r="720" spans="2:6" x14ac:dyDescent="0.2">
      <c r="B720" s="7"/>
      <c r="F720" s="7"/>
    </row>
    <row r="721" spans="2:6" x14ac:dyDescent="0.2">
      <c r="B721" s="7"/>
      <c r="F721" s="7"/>
    </row>
    <row r="722" spans="2:6" x14ac:dyDescent="0.2">
      <c r="B722" s="7"/>
      <c r="F722" s="7"/>
    </row>
    <row r="723" spans="2:6" x14ac:dyDescent="0.2">
      <c r="B723" s="7"/>
      <c r="F723" s="7"/>
    </row>
    <row r="724" spans="2:6" x14ac:dyDescent="0.2">
      <c r="B724" s="7"/>
      <c r="F724" s="7"/>
    </row>
    <row r="725" spans="2:6" x14ac:dyDescent="0.2">
      <c r="B725" s="7"/>
      <c r="F725" s="7"/>
    </row>
    <row r="726" spans="2:6" x14ac:dyDescent="0.2">
      <c r="B726" s="7"/>
      <c r="F726" s="7"/>
    </row>
    <row r="727" spans="2:6" x14ac:dyDescent="0.2">
      <c r="B727" s="7"/>
      <c r="F727" s="7"/>
    </row>
    <row r="728" spans="2:6" x14ac:dyDescent="0.2">
      <c r="B728" s="7"/>
      <c r="F728" s="7"/>
    </row>
    <row r="729" spans="2:6" x14ac:dyDescent="0.2">
      <c r="B729" s="7"/>
      <c r="F729" s="7"/>
    </row>
    <row r="730" spans="2:6" x14ac:dyDescent="0.2">
      <c r="B730" s="7"/>
      <c r="F730" s="7"/>
    </row>
    <row r="731" spans="2:6" x14ac:dyDescent="0.2">
      <c r="B731" s="7"/>
      <c r="F731" s="7"/>
    </row>
    <row r="732" spans="2:6" x14ac:dyDescent="0.2">
      <c r="B732" s="7"/>
      <c r="F732" s="7"/>
    </row>
    <row r="733" spans="2:6" x14ac:dyDescent="0.2">
      <c r="B733" s="7"/>
      <c r="F733" s="7"/>
    </row>
    <row r="734" spans="2:6" x14ac:dyDescent="0.2">
      <c r="B734" s="7"/>
      <c r="F734" s="7"/>
    </row>
    <row r="735" spans="2:6" x14ac:dyDescent="0.2">
      <c r="B735" s="7"/>
      <c r="F735" s="7"/>
    </row>
    <row r="736" spans="2:6" x14ac:dyDescent="0.2">
      <c r="B736" s="7"/>
      <c r="F736" s="7"/>
    </row>
    <row r="737" spans="2:6" x14ac:dyDescent="0.2">
      <c r="B737" s="7"/>
      <c r="F737" s="7"/>
    </row>
    <row r="738" spans="2:6" x14ac:dyDescent="0.2">
      <c r="B738" s="7"/>
      <c r="F738" s="7"/>
    </row>
    <row r="739" spans="2:6" x14ac:dyDescent="0.2">
      <c r="B739" s="7"/>
      <c r="F739" s="7"/>
    </row>
    <row r="740" spans="2:6" x14ac:dyDescent="0.2">
      <c r="B740" s="7"/>
      <c r="F740" s="7"/>
    </row>
    <row r="741" spans="2:6" x14ac:dyDescent="0.2">
      <c r="B741" s="7"/>
      <c r="F741" s="7"/>
    </row>
    <row r="742" spans="2:6" x14ac:dyDescent="0.2">
      <c r="B742" s="7"/>
      <c r="F742" s="7"/>
    </row>
    <row r="743" spans="2:6" x14ac:dyDescent="0.2">
      <c r="B743" s="7"/>
      <c r="F743" s="7"/>
    </row>
    <row r="744" spans="2:6" x14ac:dyDescent="0.2">
      <c r="B744" s="7"/>
      <c r="F744" s="7"/>
    </row>
    <row r="745" spans="2:6" x14ac:dyDescent="0.2">
      <c r="B745" s="7"/>
      <c r="F745" s="7"/>
    </row>
    <row r="746" spans="2:6" x14ac:dyDescent="0.2">
      <c r="B746" s="7"/>
      <c r="F746" s="7"/>
    </row>
    <row r="747" spans="2:6" x14ac:dyDescent="0.2">
      <c r="B747" s="7"/>
      <c r="F747" s="7"/>
    </row>
    <row r="748" spans="2:6" x14ac:dyDescent="0.2">
      <c r="B748" s="7"/>
      <c r="F748" s="7"/>
    </row>
    <row r="749" spans="2:6" x14ac:dyDescent="0.2">
      <c r="B749" s="7"/>
      <c r="F749" s="7"/>
    </row>
    <row r="750" spans="2:6" x14ac:dyDescent="0.2">
      <c r="B750" s="7"/>
      <c r="F750" s="7"/>
    </row>
    <row r="751" spans="2:6" x14ac:dyDescent="0.2">
      <c r="B751" s="7"/>
      <c r="F751" s="7"/>
    </row>
    <row r="752" spans="2:6" x14ac:dyDescent="0.2">
      <c r="B752" s="7"/>
      <c r="F752" s="7"/>
    </row>
    <row r="753" spans="2:6" x14ac:dyDescent="0.2">
      <c r="B753" s="7"/>
      <c r="F753" s="7"/>
    </row>
    <row r="754" spans="2:6" x14ac:dyDescent="0.2">
      <c r="B754" s="7"/>
      <c r="F754" s="7"/>
    </row>
    <row r="755" spans="2:6" x14ac:dyDescent="0.2">
      <c r="B755" s="7"/>
      <c r="F755" s="7"/>
    </row>
    <row r="756" spans="2:6" x14ac:dyDescent="0.2">
      <c r="B756" s="7"/>
      <c r="F756" s="7"/>
    </row>
    <row r="757" spans="2:6" x14ac:dyDescent="0.2">
      <c r="B757" s="7"/>
      <c r="F757" s="7"/>
    </row>
    <row r="758" spans="2:6" x14ac:dyDescent="0.2">
      <c r="B758" s="7"/>
      <c r="F758" s="7"/>
    </row>
    <row r="759" spans="2:6" x14ac:dyDescent="0.2">
      <c r="B759" s="7"/>
      <c r="F759" s="7"/>
    </row>
    <row r="760" spans="2:6" x14ac:dyDescent="0.2">
      <c r="B760" s="7"/>
      <c r="F760" s="7"/>
    </row>
    <row r="761" spans="2:6" x14ac:dyDescent="0.2">
      <c r="B761" s="7"/>
      <c r="F761" s="7"/>
    </row>
    <row r="762" spans="2:6" x14ac:dyDescent="0.2">
      <c r="B762" s="7"/>
      <c r="F762" s="7"/>
    </row>
    <row r="763" spans="2:6" x14ac:dyDescent="0.2">
      <c r="B763" s="7"/>
      <c r="F763" s="7"/>
    </row>
    <row r="764" spans="2:6" x14ac:dyDescent="0.2">
      <c r="B764" s="7"/>
      <c r="F764" s="7"/>
    </row>
    <row r="765" spans="2:6" x14ac:dyDescent="0.2">
      <c r="B765" s="7"/>
      <c r="F765" s="7"/>
    </row>
    <row r="766" spans="2:6" x14ac:dyDescent="0.2">
      <c r="B766" s="7"/>
      <c r="F766" s="7"/>
    </row>
    <row r="767" spans="2:6" x14ac:dyDescent="0.2">
      <c r="B767" s="7"/>
      <c r="F767" s="7"/>
    </row>
    <row r="768" spans="2:6" x14ac:dyDescent="0.2">
      <c r="B768" s="7"/>
      <c r="F768" s="7"/>
    </row>
    <row r="769" spans="2:6" x14ac:dyDescent="0.2">
      <c r="B769" s="7"/>
      <c r="F769" s="7"/>
    </row>
    <row r="770" spans="2:6" x14ac:dyDescent="0.2">
      <c r="B770" s="7"/>
      <c r="F770" s="7"/>
    </row>
    <row r="771" spans="2:6" x14ac:dyDescent="0.2">
      <c r="B771" s="7"/>
      <c r="F771" s="7"/>
    </row>
    <row r="772" spans="2:6" x14ac:dyDescent="0.2">
      <c r="B772" s="7"/>
      <c r="F772" s="7"/>
    </row>
    <row r="773" spans="2:6" x14ac:dyDescent="0.2">
      <c r="B773" s="7"/>
      <c r="F773" s="7"/>
    </row>
    <row r="774" spans="2:6" x14ac:dyDescent="0.2">
      <c r="B774" s="7"/>
      <c r="F774" s="7"/>
    </row>
    <row r="775" spans="2:6" x14ac:dyDescent="0.2">
      <c r="B775" s="7"/>
      <c r="F775" s="7"/>
    </row>
    <row r="776" spans="2:6" x14ac:dyDescent="0.2">
      <c r="B776" s="7"/>
      <c r="F776" s="7"/>
    </row>
    <row r="777" spans="2:6" x14ac:dyDescent="0.2">
      <c r="B777" s="7"/>
      <c r="F777" s="7"/>
    </row>
    <row r="778" spans="2:6" x14ac:dyDescent="0.2">
      <c r="B778" s="7"/>
      <c r="F778" s="7"/>
    </row>
    <row r="779" spans="2:6" x14ac:dyDescent="0.2">
      <c r="B779" s="7"/>
      <c r="F779" s="7"/>
    </row>
    <row r="780" spans="2:6" x14ac:dyDescent="0.2">
      <c r="B780" s="7"/>
      <c r="F780" s="7"/>
    </row>
    <row r="781" spans="2:6" x14ac:dyDescent="0.2">
      <c r="B781" s="7"/>
      <c r="F781" s="7"/>
    </row>
    <row r="782" spans="2:6" x14ac:dyDescent="0.2">
      <c r="B782" s="7"/>
      <c r="F782" s="7"/>
    </row>
    <row r="783" spans="2:6" x14ac:dyDescent="0.2">
      <c r="B783" s="7"/>
      <c r="F783" s="7"/>
    </row>
    <row r="784" spans="2:6" x14ac:dyDescent="0.2">
      <c r="B784" s="7"/>
      <c r="F784" s="7"/>
    </row>
    <row r="785" spans="2:6" x14ac:dyDescent="0.2">
      <c r="B785" s="7"/>
      <c r="F785" s="7"/>
    </row>
    <row r="786" spans="2:6" x14ac:dyDescent="0.2">
      <c r="B786" s="7"/>
      <c r="F786" s="7"/>
    </row>
    <row r="787" spans="2:6" x14ac:dyDescent="0.2">
      <c r="B787" s="7"/>
      <c r="F787" s="7"/>
    </row>
    <row r="788" spans="2:6" x14ac:dyDescent="0.2">
      <c r="B788" s="7"/>
      <c r="F788" s="7"/>
    </row>
    <row r="789" spans="2:6" x14ac:dyDescent="0.2">
      <c r="B789" s="7"/>
      <c r="F789" s="7"/>
    </row>
    <row r="790" spans="2:6" x14ac:dyDescent="0.2">
      <c r="B790" s="7"/>
      <c r="F790" s="7"/>
    </row>
    <row r="791" spans="2:6" x14ac:dyDescent="0.2">
      <c r="B791" s="7"/>
      <c r="F791" s="7"/>
    </row>
    <row r="792" spans="2:6" x14ac:dyDescent="0.2">
      <c r="B792" s="7"/>
      <c r="F792" s="7"/>
    </row>
    <row r="793" spans="2:6" x14ac:dyDescent="0.2">
      <c r="B793" s="7"/>
      <c r="F793" s="7"/>
    </row>
    <row r="794" spans="2:6" x14ac:dyDescent="0.2">
      <c r="B794" s="7"/>
      <c r="F794" s="7"/>
    </row>
    <row r="795" spans="2:6" x14ac:dyDescent="0.2">
      <c r="B795" s="7"/>
      <c r="F795" s="7"/>
    </row>
    <row r="796" spans="2:6" x14ac:dyDescent="0.2">
      <c r="B796" s="7"/>
      <c r="F796" s="7"/>
    </row>
    <row r="797" spans="2:6" x14ac:dyDescent="0.2">
      <c r="B797" s="7"/>
      <c r="F797" s="7"/>
    </row>
    <row r="798" spans="2:6" x14ac:dyDescent="0.2">
      <c r="B798" s="7"/>
      <c r="F798" s="7"/>
    </row>
    <row r="799" spans="2:6" x14ac:dyDescent="0.2">
      <c r="B799" s="7"/>
      <c r="F799" s="7"/>
    </row>
    <row r="800" spans="2:6" x14ac:dyDescent="0.2">
      <c r="B800" s="7"/>
      <c r="F800" s="7"/>
    </row>
    <row r="801" spans="2:6" x14ac:dyDescent="0.2">
      <c r="B801" s="7"/>
      <c r="F801" s="7"/>
    </row>
    <row r="802" spans="2:6" x14ac:dyDescent="0.2">
      <c r="B802" s="7"/>
      <c r="F802" s="7"/>
    </row>
    <row r="803" spans="2:6" x14ac:dyDescent="0.2">
      <c r="B803" s="7"/>
      <c r="F803" s="7"/>
    </row>
    <row r="804" spans="2:6" x14ac:dyDescent="0.2">
      <c r="B804" s="7"/>
      <c r="F804" s="7"/>
    </row>
    <row r="805" spans="2:6" x14ac:dyDescent="0.2">
      <c r="B805" s="7"/>
      <c r="F805" s="7"/>
    </row>
    <row r="806" spans="2:6" x14ac:dyDescent="0.2">
      <c r="B806" s="7"/>
      <c r="F806" s="7"/>
    </row>
    <row r="807" spans="2:6" x14ac:dyDescent="0.2">
      <c r="B807" s="7"/>
      <c r="F807" s="7"/>
    </row>
    <row r="808" spans="2:6" x14ac:dyDescent="0.2">
      <c r="B808" s="7"/>
      <c r="F808" s="7"/>
    </row>
    <row r="809" spans="2:6" x14ac:dyDescent="0.2">
      <c r="B809" s="7"/>
      <c r="F809" s="7"/>
    </row>
    <row r="810" spans="2:6" x14ac:dyDescent="0.2">
      <c r="B810" s="7"/>
      <c r="F810" s="7"/>
    </row>
    <row r="811" spans="2:6" x14ac:dyDescent="0.2">
      <c r="B811" s="7"/>
      <c r="F811" s="7"/>
    </row>
    <row r="812" spans="2:6" x14ac:dyDescent="0.2">
      <c r="B812" s="7"/>
      <c r="F812" s="7"/>
    </row>
    <row r="813" spans="2:6" x14ac:dyDescent="0.2">
      <c r="B813" s="7"/>
      <c r="F813" s="7"/>
    </row>
    <row r="814" spans="2:6" x14ac:dyDescent="0.2">
      <c r="B814" s="7"/>
      <c r="F814" s="7"/>
    </row>
    <row r="815" spans="2:6" x14ac:dyDescent="0.2">
      <c r="B815" s="7"/>
      <c r="F815" s="7"/>
    </row>
    <row r="816" spans="2:6" x14ac:dyDescent="0.2">
      <c r="B816" s="7"/>
      <c r="F816" s="7"/>
    </row>
    <row r="817" spans="2:6" x14ac:dyDescent="0.2">
      <c r="B817" s="7"/>
      <c r="F817" s="7"/>
    </row>
    <row r="818" spans="2:6" x14ac:dyDescent="0.2">
      <c r="B818" s="7"/>
      <c r="F818" s="7"/>
    </row>
    <row r="819" spans="2:6" x14ac:dyDescent="0.2">
      <c r="B819" s="7"/>
      <c r="F819" s="7"/>
    </row>
    <row r="820" spans="2:6" x14ac:dyDescent="0.2">
      <c r="B820" s="7"/>
      <c r="F820" s="7"/>
    </row>
    <row r="821" spans="2:6" x14ac:dyDescent="0.2">
      <c r="B821" s="7"/>
      <c r="F821" s="7"/>
    </row>
    <row r="822" spans="2:6" x14ac:dyDescent="0.2">
      <c r="B822" s="7"/>
      <c r="F822" s="7"/>
    </row>
    <row r="823" spans="2:6" x14ac:dyDescent="0.2">
      <c r="B823" s="7"/>
      <c r="F823" s="7"/>
    </row>
    <row r="824" spans="2:6" x14ac:dyDescent="0.2">
      <c r="B824" s="7"/>
      <c r="F824" s="7"/>
    </row>
    <row r="825" spans="2:6" x14ac:dyDescent="0.2">
      <c r="B825" s="7"/>
      <c r="F825" s="7"/>
    </row>
    <row r="826" spans="2:6" x14ac:dyDescent="0.2">
      <c r="B826" s="7"/>
      <c r="F826" s="7"/>
    </row>
    <row r="827" spans="2:6" x14ac:dyDescent="0.2">
      <c r="B827" s="7"/>
      <c r="F827" s="7"/>
    </row>
    <row r="828" spans="2:6" x14ac:dyDescent="0.2">
      <c r="B828" s="7"/>
      <c r="F828" s="7"/>
    </row>
    <row r="829" spans="2:6" x14ac:dyDescent="0.2">
      <c r="B829" s="7"/>
      <c r="F829" s="7"/>
    </row>
    <row r="830" spans="2:6" x14ac:dyDescent="0.2">
      <c r="B830" s="7"/>
      <c r="F830" s="7"/>
    </row>
    <row r="831" spans="2:6" x14ac:dyDescent="0.2">
      <c r="B831" s="7"/>
      <c r="F831" s="7"/>
    </row>
    <row r="832" spans="2:6" x14ac:dyDescent="0.2">
      <c r="B832" s="7"/>
      <c r="F832" s="7"/>
    </row>
    <row r="833" spans="2:6" x14ac:dyDescent="0.2">
      <c r="B833" s="7"/>
      <c r="F833" s="7"/>
    </row>
    <row r="834" spans="2:6" x14ac:dyDescent="0.2">
      <c r="B834" s="7"/>
      <c r="F834" s="7"/>
    </row>
    <row r="835" spans="2:6" x14ac:dyDescent="0.2">
      <c r="B835" s="7"/>
      <c r="F835" s="7"/>
    </row>
    <row r="836" spans="2:6" x14ac:dyDescent="0.2">
      <c r="B836" s="7"/>
      <c r="F836" s="7"/>
    </row>
    <row r="837" spans="2:6" x14ac:dyDescent="0.2">
      <c r="B837" s="7"/>
      <c r="F837" s="7"/>
    </row>
    <row r="838" spans="2:6" x14ac:dyDescent="0.2">
      <c r="B838" s="7"/>
      <c r="F838" s="7"/>
    </row>
    <row r="839" spans="2:6" x14ac:dyDescent="0.2">
      <c r="B839" s="7"/>
      <c r="F839" s="7"/>
    </row>
    <row r="840" spans="2:6" x14ac:dyDescent="0.2">
      <c r="B840" s="7"/>
      <c r="F840" s="7"/>
    </row>
    <row r="841" spans="2:6" x14ac:dyDescent="0.2">
      <c r="B841" s="7"/>
      <c r="F841" s="7"/>
    </row>
    <row r="842" spans="2:6" x14ac:dyDescent="0.2">
      <c r="B842" s="7"/>
      <c r="F842" s="7"/>
    </row>
    <row r="843" spans="2:6" x14ac:dyDescent="0.2">
      <c r="B843" s="7"/>
      <c r="F843" s="7"/>
    </row>
    <row r="844" spans="2:6" x14ac:dyDescent="0.2">
      <c r="B844" s="7"/>
      <c r="F844" s="7"/>
    </row>
    <row r="845" spans="2:6" x14ac:dyDescent="0.2">
      <c r="B845" s="7"/>
      <c r="F845" s="7"/>
    </row>
    <row r="846" spans="2:6" x14ac:dyDescent="0.2">
      <c r="B846" s="7"/>
      <c r="F846" s="7"/>
    </row>
    <row r="847" spans="2:6" x14ac:dyDescent="0.2">
      <c r="B847" s="7"/>
      <c r="F847" s="7"/>
    </row>
    <row r="848" spans="2:6" x14ac:dyDescent="0.2">
      <c r="B848" s="7"/>
      <c r="F848" s="7"/>
    </row>
    <row r="849" spans="2:6" x14ac:dyDescent="0.2">
      <c r="B849" s="7"/>
      <c r="F849" s="7"/>
    </row>
    <row r="850" spans="2:6" x14ac:dyDescent="0.2">
      <c r="B850" s="7"/>
      <c r="F850" s="7"/>
    </row>
    <row r="851" spans="2:6" x14ac:dyDescent="0.2">
      <c r="B851" s="7"/>
      <c r="F851" s="7"/>
    </row>
    <row r="852" spans="2:6" x14ac:dyDescent="0.2">
      <c r="B852" s="7"/>
      <c r="F852" s="7"/>
    </row>
    <row r="853" spans="2:6" x14ac:dyDescent="0.2">
      <c r="B853" s="7"/>
      <c r="F853" s="7"/>
    </row>
    <row r="854" spans="2:6" x14ac:dyDescent="0.2">
      <c r="B854" s="7"/>
      <c r="F854" s="7"/>
    </row>
    <row r="855" spans="2:6" x14ac:dyDescent="0.2">
      <c r="B855" s="7"/>
      <c r="F855" s="7"/>
    </row>
    <row r="856" spans="2:6" x14ac:dyDescent="0.2">
      <c r="B856" s="7"/>
      <c r="F856" s="7"/>
    </row>
    <row r="857" spans="2:6" x14ac:dyDescent="0.2">
      <c r="B857" s="7"/>
      <c r="F857" s="7"/>
    </row>
    <row r="858" spans="2:6" x14ac:dyDescent="0.2">
      <c r="B858" s="7"/>
      <c r="F858" s="7"/>
    </row>
    <row r="859" spans="2:6" x14ac:dyDescent="0.2">
      <c r="B859" s="7"/>
      <c r="F859" s="7"/>
    </row>
    <row r="860" spans="2:6" x14ac:dyDescent="0.2">
      <c r="B860" s="7"/>
      <c r="F860" s="7"/>
    </row>
    <row r="861" spans="2:6" x14ac:dyDescent="0.2">
      <c r="B861" s="7"/>
      <c r="F861" s="7"/>
    </row>
    <row r="862" spans="2:6" x14ac:dyDescent="0.2">
      <c r="B862" s="7"/>
      <c r="F862" s="7"/>
    </row>
    <row r="863" spans="2:6" x14ac:dyDescent="0.2">
      <c r="B863" s="7"/>
      <c r="F863" s="7"/>
    </row>
    <row r="864" spans="2:6" x14ac:dyDescent="0.2">
      <c r="B864" s="7"/>
      <c r="F864" s="7"/>
    </row>
    <row r="865" spans="2:6" x14ac:dyDescent="0.2">
      <c r="B865" s="7"/>
      <c r="F865" s="7"/>
    </row>
    <row r="866" spans="2:6" x14ac:dyDescent="0.2">
      <c r="B866" s="7"/>
      <c r="F866" s="7"/>
    </row>
    <row r="867" spans="2:6" x14ac:dyDescent="0.2">
      <c r="B867" s="7"/>
      <c r="F867" s="7"/>
    </row>
    <row r="868" spans="2:6" x14ac:dyDescent="0.2">
      <c r="B868" s="7"/>
      <c r="F868" s="7"/>
    </row>
    <row r="869" spans="2:6" x14ac:dyDescent="0.2">
      <c r="B869" s="7"/>
      <c r="F869" s="7"/>
    </row>
    <row r="870" spans="2:6" x14ac:dyDescent="0.2">
      <c r="B870" s="7"/>
      <c r="F870" s="7"/>
    </row>
    <row r="871" spans="2:6" x14ac:dyDescent="0.2">
      <c r="B871" s="7"/>
      <c r="F871" s="7"/>
    </row>
    <row r="872" spans="2:6" x14ac:dyDescent="0.2">
      <c r="B872" s="7"/>
      <c r="F872" s="7"/>
    </row>
    <row r="873" spans="2:6" x14ac:dyDescent="0.2">
      <c r="B873" s="7"/>
      <c r="F873" s="7"/>
    </row>
    <row r="874" spans="2:6" x14ac:dyDescent="0.2">
      <c r="B874" s="7"/>
      <c r="F874" s="7"/>
    </row>
    <row r="875" spans="2:6" x14ac:dyDescent="0.2">
      <c r="B875" s="7"/>
      <c r="F875" s="7"/>
    </row>
    <row r="876" spans="2:6" x14ac:dyDescent="0.2">
      <c r="B876" s="7"/>
      <c r="F876" s="7"/>
    </row>
    <row r="877" spans="2:6" x14ac:dyDescent="0.2">
      <c r="B877" s="7"/>
      <c r="F877" s="7"/>
    </row>
    <row r="878" spans="2:6" x14ac:dyDescent="0.2">
      <c r="B878" s="7"/>
      <c r="F878" s="7"/>
    </row>
    <row r="879" spans="2:6" x14ac:dyDescent="0.2">
      <c r="B879" s="7"/>
      <c r="F879" s="7"/>
    </row>
    <row r="880" spans="2:6" x14ac:dyDescent="0.2">
      <c r="B880" s="7"/>
      <c r="F880" s="7"/>
    </row>
    <row r="881" spans="2:6" x14ac:dyDescent="0.2">
      <c r="B881" s="7"/>
      <c r="F881" s="7"/>
    </row>
    <row r="882" spans="2:6" x14ac:dyDescent="0.2">
      <c r="B882" s="7"/>
      <c r="F882" s="7"/>
    </row>
    <row r="883" spans="2:6" x14ac:dyDescent="0.2">
      <c r="B883" s="7"/>
      <c r="F883" s="7"/>
    </row>
    <row r="884" spans="2:6" x14ac:dyDescent="0.2">
      <c r="B884" s="7"/>
      <c r="F884" s="7"/>
    </row>
    <row r="885" spans="2:6" x14ac:dyDescent="0.2">
      <c r="B885" s="7"/>
      <c r="F885" s="7"/>
    </row>
    <row r="886" spans="2:6" x14ac:dyDescent="0.2">
      <c r="B886" s="7"/>
      <c r="F886" s="7"/>
    </row>
    <row r="887" spans="2:6" x14ac:dyDescent="0.2">
      <c r="B887" s="7"/>
      <c r="F887" s="7"/>
    </row>
    <row r="888" spans="2:6" x14ac:dyDescent="0.2">
      <c r="B888" s="7"/>
      <c r="F888" s="7"/>
    </row>
    <row r="889" spans="2:6" x14ac:dyDescent="0.2">
      <c r="B889" s="7"/>
      <c r="F889" s="7"/>
    </row>
    <row r="890" spans="2:6" x14ac:dyDescent="0.2">
      <c r="B890" s="7"/>
      <c r="F890" s="7"/>
    </row>
    <row r="891" spans="2:6" x14ac:dyDescent="0.2">
      <c r="B891" s="7"/>
      <c r="F891" s="7"/>
    </row>
    <row r="892" spans="2:6" x14ac:dyDescent="0.2">
      <c r="B892" s="7"/>
      <c r="F892" s="7"/>
    </row>
    <row r="893" spans="2:6" x14ac:dyDescent="0.2">
      <c r="B893" s="7"/>
      <c r="F893" s="7"/>
    </row>
    <row r="894" spans="2:6" x14ac:dyDescent="0.2">
      <c r="B894" s="7"/>
      <c r="F894" s="7"/>
    </row>
    <row r="895" spans="2:6" x14ac:dyDescent="0.2">
      <c r="B895" s="7"/>
      <c r="F895" s="7"/>
    </row>
    <row r="896" spans="2:6" x14ac:dyDescent="0.2">
      <c r="B896" s="7"/>
      <c r="F896" s="7"/>
    </row>
    <row r="897" spans="2:6" x14ac:dyDescent="0.2">
      <c r="B897" s="7"/>
      <c r="F897" s="7"/>
    </row>
    <row r="898" spans="2:6" x14ac:dyDescent="0.2">
      <c r="B898" s="7"/>
      <c r="F898" s="7"/>
    </row>
    <row r="899" spans="2:6" x14ac:dyDescent="0.2">
      <c r="B899" s="7"/>
      <c r="F899" s="7"/>
    </row>
    <row r="900" spans="2:6" x14ac:dyDescent="0.2">
      <c r="B900" s="7"/>
      <c r="F900" s="7"/>
    </row>
    <row r="901" spans="2:6" x14ac:dyDescent="0.2">
      <c r="B901" s="7"/>
      <c r="F901" s="7"/>
    </row>
    <row r="902" spans="2:6" x14ac:dyDescent="0.2">
      <c r="B902" s="7"/>
      <c r="F902" s="7"/>
    </row>
    <row r="903" spans="2:6" x14ac:dyDescent="0.2">
      <c r="B903" s="7"/>
      <c r="F903" s="7"/>
    </row>
    <row r="904" spans="2:6" x14ac:dyDescent="0.2">
      <c r="B904" s="7"/>
      <c r="F904" s="7"/>
    </row>
    <row r="905" spans="2:6" x14ac:dyDescent="0.2">
      <c r="B905" s="7"/>
      <c r="F905" s="7"/>
    </row>
    <row r="906" spans="2:6" x14ac:dyDescent="0.2">
      <c r="B906" s="7"/>
      <c r="F906" s="7"/>
    </row>
    <row r="907" spans="2:6" x14ac:dyDescent="0.2">
      <c r="B907" s="7"/>
      <c r="F907" s="7"/>
    </row>
    <row r="908" spans="2:6" x14ac:dyDescent="0.2">
      <c r="B908" s="7"/>
      <c r="F908" s="7"/>
    </row>
    <row r="909" spans="2:6" x14ac:dyDescent="0.2">
      <c r="B909" s="7"/>
      <c r="F909" s="7"/>
    </row>
    <row r="910" spans="2:6" x14ac:dyDescent="0.2">
      <c r="B910" s="7"/>
      <c r="F910" s="7"/>
    </row>
    <row r="911" spans="2:6" x14ac:dyDescent="0.2">
      <c r="B911" s="7"/>
      <c r="F911" s="7"/>
    </row>
    <row r="912" spans="2:6" x14ac:dyDescent="0.2">
      <c r="B912" s="7"/>
      <c r="F912" s="7"/>
    </row>
    <row r="913" spans="2:6" x14ac:dyDescent="0.2">
      <c r="B913" s="7"/>
      <c r="F913" s="7"/>
    </row>
    <row r="914" spans="2:6" x14ac:dyDescent="0.2">
      <c r="B914" s="7"/>
      <c r="F914" s="7"/>
    </row>
    <row r="915" spans="2:6" x14ac:dyDescent="0.2">
      <c r="B915" s="7"/>
      <c r="F915" s="7"/>
    </row>
    <row r="916" spans="2:6" x14ac:dyDescent="0.2">
      <c r="B916" s="7"/>
      <c r="F916" s="7"/>
    </row>
    <row r="917" spans="2:6" x14ac:dyDescent="0.2">
      <c r="B917" s="7"/>
      <c r="F917" s="7"/>
    </row>
    <row r="918" spans="2:6" x14ac:dyDescent="0.2">
      <c r="B918" s="7"/>
      <c r="F918" s="7"/>
    </row>
    <row r="919" spans="2:6" x14ac:dyDescent="0.2">
      <c r="B919" s="7"/>
      <c r="F919" s="7"/>
    </row>
    <row r="920" spans="2:6" x14ac:dyDescent="0.2">
      <c r="B920" s="7"/>
      <c r="F920" s="7"/>
    </row>
    <row r="921" spans="2:6" x14ac:dyDescent="0.2">
      <c r="B921" s="7"/>
      <c r="F921" s="7"/>
    </row>
    <row r="922" spans="2:6" x14ac:dyDescent="0.2">
      <c r="B922" s="7"/>
      <c r="F922" s="7"/>
    </row>
    <row r="923" spans="2:6" x14ac:dyDescent="0.2">
      <c r="B923" s="7"/>
      <c r="F923" s="7"/>
    </row>
    <row r="924" spans="2:6" x14ac:dyDescent="0.2">
      <c r="B924" s="7"/>
      <c r="F924" s="7"/>
    </row>
    <row r="925" spans="2:6" x14ac:dyDescent="0.2">
      <c r="B925" s="7"/>
      <c r="F925" s="7"/>
    </row>
    <row r="926" spans="2:6" x14ac:dyDescent="0.2">
      <c r="B926" s="7"/>
      <c r="F926" s="7"/>
    </row>
    <row r="927" spans="2:6" x14ac:dyDescent="0.2">
      <c r="B927" s="7"/>
      <c r="F927" s="7"/>
    </row>
    <row r="928" spans="2:6" x14ac:dyDescent="0.2">
      <c r="B928" s="7"/>
      <c r="F928" s="7"/>
    </row>
    <row r="929" spans="2:6" x14ac:dyDescent="0.2">
      <c r="B929" s="7"/>
      <c r="F929" s="7"/>
    </row>
    <row r="930" spans="2:6" x14ac:dyDescent="0.2">
      <c r="B930" s="7"/>
      <c r="F930" s="7"/>
    </row>
    <row r="931" spans="2:6" x14ac:dyDescent="0.2">
      <c r="B931" s="7"/>
      <c r="F931" s="7"/>
    </row>
    <row r="932" spans="2:6" x14ac:dyDescent="0.2">
      <c r="B932" s="7"/>
      <c r="F932" s="7"/>
    </row>
    <row r="933" spans="2:6" x14ac:dyDescent="0.2">
      <c r="B933" s="7"/>
      <c r="F933" s="7"/>
    </row>
    <row r="934" spans="2:6" x14ac:dyDescent="0.2">
      <c r="B934" s="7"/>
      <c r="F934" s="7"/>
    </row>
    <row r="935" spans="2:6" x14ac:dyDescent="0.2">
      <c r="B935" s="7"/>
      <c r="F935" s="7"/>
    </row>
    <row r="936" spans="2:6" x14ac:dyDescent="0.2">
      <c r="B936" s="7"/>
      <c r="F936" s="7"/>
    </row>
    <row r="937" spans="2:6" x14ac:dyDescent="0.2">
      <c r="B937" s="7"/>
      <c r="F937" s="7"/>
    </row>
    <row r="938" spans="2:6" x14ac:dyDescent="0.2">
      <c r="B938" s="7"/>
      <c r="F938" s="7"/>
    </row>
    <row r="939" spans="2:6" x14ac:dyDescent="0.2">
      <c r="B939" s="7"/>
      <c r="F939" s="7"/>
    </row>
    <row r="940" spans="2:6" x14ac:dyDescent="0.2">
      <c r="B940" s="7"/>
      <c r="F940" s="7"/>
    </row>
    <row r="941" spans="2:6" x14ac:dyDescent="0.2">
      <c r="B941" s="7"/>
      <c r="F941" s="7"/>
    </row>
    <row r="942" spans="2:6" x14ac:dyDescent="0.2">
      <c r="B942" s="7"/>
      <c r="F942" s="7"/>
    </row>
    <row r="943" spans="2:6" x14ac:dyDescent="0.2">
      <c r="B943" s="7"/>
      <c r="F943" s="7"/>
    </row>
    <row r="944" spans="2:6" x14ac:dyDescent="0.2">
      <c r="B944" s="7"/>
      <c r="F944" s="7"/>
    </row>
    <row r="945" spans="2:6" x14ac:dyDescent="0.2">
      <c r="B945" s="7"/>
      <c r="F945" s="7"/>
    </row>
    <row r="946" spans="2:6" x14ac:dyDescent="0.2">
      <c r="B946" s="7"/>
      <c r="F946" s="7"/>
    </row>
    <row r="947" spans="2:6" x14ac:dyDescent="0.2">
      <c r="B947" s="7"/>
      <c r="F947" s="7"/>
    </row>
    <row r="948" spans="2:6" x14ac:dyDescent="0.2">
      <c r="B948" s="7"/>
      <c r="F948" s="7"/>
    </row>
    <row r="949" spans="2:6" x14ac:dyDescent="0.2">
      <c r="B949" s="7"/>
      <c r="F949" s="7"/>
    </row>
    <row r="950" spans="2:6" x14ac:dyDescent="0.2">
      <c r="B950" s="7"/>
      <c r="F950" s="7"/>
    </row>
    <row r="951" spans="2:6" x14ac:dyDescent="0.2">
      <c r="B951" s="7"/>
      <c r="F951" s="7"/>
    </row>
    <row r="952" spans="2:6" x14ac:dyDescent="0.2">
      <c r="B952" s="7"/>
      <c r="F952" s="7"/>
    </row>
    <row r="953" spans="2:6" x14ac:dyDescent="0.2">
      <c r="B953" s="7"/>
      <c r="F953" s="7"/>
    </row>
    <row r="954" spans="2:6" x14ac:dyDescent="0.2">
      <c r="B954" s="7"/>
      <c r="F954" s="7"/>
    </row>
    <row r="955" spans="2:6" x14ac:dyDescent="0.2">
      <c r="B955" s="7"/>
      <c r="F955" s="7"/>
    </row>
    <row r="956" spans="2:6" x14ac:dyDescent="0.2">
      <c r="B956" s="7"/>
      <c r="F956" s="7"/>
    </row>
    <row r="957" spans="2:6" x14ac:dyDescent="0.2">
      <c r="B957" s="7"/>
      <c r="F957" s="7"/>
    </row>
    <row r="958" spans="2:6" x14ac:dyDescent="0.2">
      <c r="B958" s="7"/>
      <c r="F958" s="7"/>
    </row>
    <row r="959" spans="2:6" x14ac:dyDescent="0.2">
      <c r="B959" s="7"/>
      <c r="F959" s="7"/>
    </row>
    <row r="960" spans="2:6" x14ac:dyDescent="0.2">
      <c r="B960" s="7"/>
      <c r="F960" s="7"/>
    </row>
    <row r="961" spans="2:6" x14ac:dyDescent="0.2">
      <c r="B961" s="7"/>
      <c r="F961" s="7"/>
    </row>
    <row r="962" spans="2:6" x14ac:dyDescent="0.2">
      <c r="B962" s="7"/>
      <c r="F962" s="7"/>
    </row>
    <row r="963" spans="2:6" x14ac:dyDescent="0.2">
      <c r="B963" s="7"/>
      <c r="F963" s="7"/>
    </row>
    <row r="964" spans="2:6" x14ac:dyDescent="0.2">
      <c r="B964" s="7"/>
      <c r="F964" s="7"/>
    </row>
    <row r="965" spans="2:6" x14ac:dyDescent="0.2">
      <c r="B965" s="7"/>
      <c r="F965" s="7"/>
    </row>
    <row r="966" spans="2:6" x14ac:dyDescent="0.2">
      <c r="B966" s="7"/>
      <c r="F966" s="7"/>
    </row>
    <row r="967" spans="2:6" x14ac:dyDescent="0.2">
      <c r="B967" s="7"/>
      <c r="F967" s="7"/>
    </row>
    <row r="968" spans="2:6" x14ac:dyDescent="0.2">
      <c r="B968" s="7"/>
      <c r="F968" s="7"/>
    </row>
    <row r="969" spans="2:6" x14ac:dyDescent="0.2">
      <c r="B969" s="7"/>
      <c r="F969" s="7"/>
    </row>
    <row r="970" spans="2:6" x14ac:dyDescent="0.2">
      <c r="B970" s="7"/>
      <c r="F970" s="7"/>
    </row>
  </sheetData>
  <phoneticPr fontId="7" type="noConversion"/>
  <hyperlinks>
    <hyperlink ref="P11" r:id="rId1" display="http://www.konkoly.hu/cgi-bin/IBVS?98"/>
    <hyperlink ref="P12" r:id="rId2" display="http://www.konkoly.hu/cgi-bin/IBVS?98"/>
    <hyperlink ref="P13" r:id="rId3" display="http://www.konkoly.hu/cgi-bin/IBVS?98"/>
    <hyperlink ref="P14" r:id="rId4" display="http://www.konkoly.hu/cgi-bin/IBVS?98"/>
    <hyperlink ref="P15" r:id="rId5" display="http://www.konkoly.hu/cgi-bin/IBVS?98"/>
    <hyperlink ref="P16" r:id="rId6" display="http://www.konkoly.hu/cgi-bin/IBVS?98"/>
    <hyperlink ref="P17" r:id="rId7" display="http://www.konkoly.hu/cgi-bin/IBVS?98"/>
    <hyperlink ref="P18" r:id="rId8" display="http://www.konkoly.hu/cgi-bin/IBVS?98"/>
    <hyperlink ref="P19" r:id="rId9" display="http://www.konkoly.hu/cgi-bin/IBVS?98"/>
    <hyperlink ref="P20" r:id="rId10" display="http://www.konkoly.hu/cgi-bin/IBVS?98"/>
    <hyperlink ref="P21" r:id="rId11" display="http://www.konkoly.hu/cgi-bin/IBVS?98"/>
    <hyperlink ref="P22" r:id="rId12" display="http://www.konkoly.hu/cgi-bin/IBVS?98"/>
    <hyperlink ref="P23" r:id="rId13" display="http://www.konkoly.hu/cgi-bin/IBVS?98"/>
    <hyperlink ref="P24" r:id="rId14" display="http://www.konkoly.hu/cgi-bin/IBVS?98"/>
    <hyperlink ref="P25" r:id="rId15" display="http://www.konkoly.hu/cgi-bin/IBVS?98"/>
    <hyperlink ref="P26" r:id="rId16" display="http://www.konkoly.hu/cgi-bin/IBVS?98"/>
    <hyperlink ref="P108" r:id="rId17" display="http://www.konkoly.hu/cgi-bin/IBVS?889"/>
    <hyperlink ref="P118" r:id="rId18" display="http://www.bav-astro.de/sfs/BAVM_link.php?BAVMnr=39"/>
    <hyperlink ref="P119" r:id="rId19" display="http://vsolj.cetus-net.org/no47.pdf"/>
    <hyperlink ref="P122" r:id="rId20" display="http://vsolj.cetus-net.org/no47.pdf"/>
    <hyperlink ref="P27" r:id="rId21" display="http://www.konkoly.hu/cgi-bin/IBVS?4877"/>
    <hyperlink ref="P28" r:id="rId22" display="http://www.konkoly.hu/cgi-bin/IBVS?5287"/>
    <hyperlink ref="P29" r:id="rId23" display="http://www.konkoly.hu/cgi-bin/IBVS?5364"/>
    <hyperlink ref="P30" r:id="rId24" display="http://www.bav-astro.de/sfs/BAVM_link.php?BAVMnr=172"/>
    <hyperlink ref="P31" r:id="rId25" display="http://www.konkoly.hu/cgi-bin/IBVS?5668"/>
    <hyperlink ref="P32" r:id="rId26" display="http://www.konkoly.hu/cgi-bin/IBVS?5668"/>
    <hyperlink ref="P33" r:id="rId27" display="http://www.konkoly.hu/cgi-bin/IBVS?5668"/>
    <hyperlink ref="P34" r:id="rId28" display="http://www.konkoly.hu/cgi-bin/IBVS?5668"/>
    <hyperlink ref="P35" r:id="rId29" display="http://www.konkoly.hu/cgi-bin/IBVS?5668"/>
    <hyperlink ref="P36" r:id="rId30" display="http://www.konkoly.hu/cgi-bin/IBVS?5668"/>
    <hyperlink ref="P37" r:id="rId31" display="http://www.konkoly.hu/cgi-bin/IBVS?5668"/>
    <hyperlink ref="P38" r:id="rId32" display="http://www.konkoly.hu/cgi-bin/IBVS?5668"/>
    <hyperlink ref="P39" r:id="rId33" display="http://www.konkoly.hu/cgi-bin/IBVS?5668"/>
    <hyperlink ref="P40" r:id="rId34" display="http://www.konkoly.hu/cgi-bin/IBVS?5668"/>
    <hyperlink ref="P41" r:id="rId35" display="http://var.astro.cz/oejv/issues/oejv0074.pdf"/>
    <hyperlink ref="P147" r:id="rId36" display="http://www.konkoly.hu/cgi-bin/IBVS?5777"/>
    <hyperlink ref="P42" r:id="rId37" display="http://var.astro.cz/oejv/issues/oejv0074.pdf"/>
    <hyperlink ref="P43" r:id="rId38" display="http://var.astro.cz/oejv/issues/oejv0074.pdf"/>
    <hyperlink ref="P44" r:id="rId39" display="http://var.astro.cz/oejv/issues/oejv0074.pdf"/>
    <hyperlink ref="P45" r:id="rId40" display="http://var.astro.cz/oejv/issues/oejv0074.pdf"/>
    <hyperlink ref="P46" r:id="rId41" display="http://var.astro.cz/oejv/issues/oejv0074.pdf"/>
    <hyperlink ref="P47" r:id="rId42" display="http://var.astro.cz/oejv/issues/oejv0074.pdf"/>
    <hyperlink ref="P48" r:id="rId43" display="http://var.astro.cz/oejv/issues/oejv0074.pdf"/>
    <hyperlink ref="P49" r:id="rId44" display="http://var.astro.cz/oejv/issues/oejv0074.pdf"/>
    <hyperlink ref="P148" r:id="rId45" display="http://www.konkoly.hu/cgi-bin/IBVS?5777"/>
    <hyperlink ref="P149" r:id="rId46" display="http://www.konkoly.hu/cgi-bin/IBVS?5777"/>
    <hyperlink ref="P150" r:id="rId47" display="http://www.konkoly.hu/cgi-bin/IBVS?5777"/>
    <hyperlink ref="P50" r:id="rId48" display="http://var.astro.cz/oejv/issues/oejv0074.pdf"/>
    <hyperlink ref="P151" r:id="rId49" display="http://www.konkoly.hu/cgi-bin/IBVS?5777"/>
    <hyperlink ref="P152" r:id="rId50" display="http://www.konkoly.hu/cgi-bin/IBVS?5777"/>
    <hyperlink ref="P153" r:id="rId51" display="http://www.konkoly.hu/cgi-bin/IBVS?5777"/>
    <hyperlink ref="P51" r:id="rId52" display="http://www.konkoly.hu/cgi-bin/IBVS?5777"/>
    <hyperlink ref="P52" r:id="rId53" display="http://www.konkoly.hu/cgi-bin/IBVS?5777"/>
    <hyperlink ref="P53" r:id="rId54" display="http://www.konkoly.hu/cgi-bin/IBVS?5777"/>
    <hyperlink ref="P54" r:id="rId55" display="http://www.konkoly.hu/cgi-bin/IBVS?5777"/>
    <hyperlink ref="P55" r:id="rId56" display="http://www.konkoly.hu/cgi-bin/IBVS?5777"/>
    <hyperlink ref="P56" r:id="rId57" display="http://www.konkoly.hu/cgi-bin/IBVS?5777"/>
    <hyperlink ref="P57" r:id="rId58" display="http://www.konkoly.hu/cgi-bin/IBVS?5777"/>
    <hyperlink ref="P58" r:id="rId59" display="http://www.konkoly.hu/cgi-bin/IBVS?5777"/>
    <hyperlink ref="P59" r:id="rId60" display="http://www.konkoly.hu/cgi-bin/IBVS?5777"/>
    <hyperlink ref="P60" r:id="rId61" display="http://www.konkoly.hu/cgi-bin/IBVS?5777"/>
    <hyperlink ref="P61" r:id="rId62" display="http://www.konkoly.hu/cgi-bin/IBVS?5777"/>
    <hyperlink ref="P62" r:id="rId63" display="http://www.konkoly.hu/cgi-bin/IBVS?5777"/>
    <hyperlink ref="P63" r:id="rId64" display="http://www.konkoly.hu/cgi-bin/IBVS?5777"/>
    <hyperlink ref="P64" r:id="rId65" display="http://www.konkoly.hu/cgi-bin/IBVS?5777"/>
    <hyperlink ref="P65" r:id="rId66" display="http://www.konkoly.hu/cgi-bin/IBVS?5777"/>
    <hyperlink ref="P66" r:id="rId67" display="http://www.konkoly.hu/cgi-bin/IBVS?5777"/>
    <hyperlink ref="P67" r:id="rId68" display="http://www.konkoly.hu/cgi-bin/IBVS?5777"/>
    <hyperlink ref="P154" r:id="rId69" display="http://www.bav-astro.de/sfs/BAVM_link.php?BAVMnr=193"/>
    <hyperlink ref="P155" r:id="rId70" display="http://www.bav-astro.de/sfs/BAVM_link.php?BAVMnr=203"/>
    <hyperlink ref="P156" r:id="rId71" display="http://www.bav-astro.de/sfs/BAVM_link.php?BAVMnr=212"/>
    <hyperlink ref="P157" r:id="rId72" display="http://www.bav-astro.de/sfs/BAVM_link.php?BAVMnr=212"/>
    <hyperlink ref="P158" r:id="rId73" display="http://www.bav-astro.de/sfs/BAVM_link.php?BAVMnr=225"/>
    <hyperlink ref="P159" r:id="rId74" display="http://www.bav-astro.de/sfs/BAVM_link.php?BAVMnr=225"/>
    <hyperlink ref="P160" r:id="rId75" display="http://www.bav-astro.de/sfs/BAVM_link.php?BAVMnr=225"/>
    <hyperlink ref="P161" r:id="rId76" display="http://www.bav-astro.de/sfs/BAVM_link.php?BAVMnr=225"/>
    <hyperlink ref="P68" r:id="rId77" display="http://var.astro.cz/oejv/issues/oejv0160.pdf"/>
    <hyperlink ref="P69" r:id="rId78" display="http://var.astro.cz/oejv/issues/oejv0160.pdf"/>
    <hyperlink ref="P70" r:id="rId79" display="http://www.bav-astro.de/sfs/BAVM_link.php?BAVMnr=234"/>
    <hyperlink ref="P71" r:id="rId80" display="http://www.bav-astro.de/sfs/BAVM_link.php?BAVMnr=234"/>
    <hyperlink ref="P72" r:id="rId81" display="http://www.bav-astro.de/sfs/BAVM_link.php?BAVMnr=238"/>
    <hyperlink ref="P162" r:id="rId82" display="http://www.bav-astro.de/sfs/BAVM_link.php?BAVMnr=241"/>
    <hyperlink ref="P163" r:id="rId83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2024-03-06T06:26:53Z</dcterms:modified>
</cp:coreProperties>
</file>