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0F4ADE4-6632-4592-8D92-9FCCB455C6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4" i="1"/>
  <c r="F24" i="1" s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E29" i="1"/>
  <c r="F29" i="1" s="1"/>
  <c r="G29" i="1" s="1"/>
  <c r="I29" i="1" s="1"/>
  <c r="Q29" i="1"/>
  <c r="E30" i="1"/>
  <c r="F30" i="1" s="1"/>
  <c r="G30" i="1" s="1"/>
  <c r="I30" i="1" s="1"/>
  <c r="Q30" i="1"/>
  <c r="E31" i="1"/>
  <c r="F31" i="1" s="1"/>
  <c r="G31" i="1" s="1"/>
  <c r="I31" i="1" s="1"/>
  <c r="Q31" i="1"/>
  <c r="E32" i="1"/>
  <c r="F32" i="1" s="1"/>
  <c r="G32" i="1" s="1"/>
  <c r="I32" i="1" s="1"/>
  <c r="Q32" i="1"/>
  <c r="E33" i="1"/>
  <c r="F33" i="1" s="1"/>
  <c r="G33" i="1" s="1"/>
  <c r="I33" i="1" s="1"/>
  <c r="Q33" i="1"/>
  <c r="E34" i="1"/>
  <c r="F34" i="1" s="1"/>
  <c r="G34" i="1" s="1"/>
  <c r="I34" i="1" s="1"/>
  <c r="Q34" i="1"/>
  <c r="E35" i="1"/>
  <c r="F35" i="1" s="1"/>
  <c r="G35" i="1" s="1"/>
  <c r="I35" i="1" s="1"/>
  <c r="Q35" i="1"/>
  <c r="E36" i="1"/>
  <c r="F36" i="1" s="1"/>
  <c r="G36" i="1" s="1"/>
  <c r="I36" i="1" s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E39" i="1"/>
  <c r="F39" i="1" s="1"/>
  <c r="G39" i="1" s="1"/>
  <c r="I39" i="1" s="1"/>
  <c r="Q39" i="1"/>
  <c r="E40" i="1"/>
  <c r="F40" i="1" s="1"/>
  <c r="G40" i="1" s="1"/>
  <c r="I40" i="1" s="1"/>
  <c r="Q40" i="1"/>
  <c r="E41" i="1"/>
  <c r="F41" i="1" s="1"/>
  <c r="G41" i="1" s="1"/>
  <c r="I41" i="1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 s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 s="1"/>
  <c r="G68" i="1" s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S79" i="1" s="1"/>
  <c r="Q79" i="1"/>
  <c r="E49" i="1"/>
  <c r="F49" i="1" s="1"/>
  <c r="G49" i="1" s="1"/>
  <c r="N49" i="1" s="1"/>
  <c r="E13" i="2"/>
  <c r="G14" i="2"/>
  <c r="C14" i="2"/>
  <c r="E14" i="2"/>
  <c r="G13" i="2"/>
  <c r="C13" i="2"/>
  <c r="G12" i="2"/>
  <c r="C12" i="2"/>
  <c r="G15" i="2"/>
  <c r="C15" i="2"/>
  <c r="E15" i="2"/>
  <c r="G16" i="2"/>
  <c r="C16" i="2"/>
  <c r="H14" i="2"/>
  <c r="D14" i="2"/>
  <c r="B14" i="2"/>
  <c r="A14" i="2"/>
  <c r="H13" i="2"/>
  <c r="B13" i="2"/>
  <c r="D13" i="2"/>
  <c r="A13" i="2"/>
  <c r="H12" i="2"/>
  <c r="D12" i="2"/>
  <c r="B12" i="2"/>
  <c r="A12" i="2"/>
  <c r="H15" i="2"/>
  <c r="B15" i="2"/>
  <c r="D15" i="2"/>
  <c r="A15" i="2"/>
  <c r="H16" i="2"/>
  <c r="D16" i="2"/>
  <c r="B16" i="2"/>
  <c r="A16" i="2"/>
  <c r="F11" i="1"/>
  <c r="E14" i="1"/>
  <c r="E15" i="1" s="1"/>
  <c r="E23" i="1"/>
  <c r="F23" i="1" s="1"/>
  <c r="G23" i="1" s="1"/>
  <c r="H23" i="1" s="1"/>
  <c r="Q49" i="1"/>
  <c r="G11" i="1"/>
  <c r="Q23" i="1"/>
  <c r="R23" i="1"/>
  <c r="E21" i="1"/>
  <c r="F21" i="1" s="1"/>
  <c r="G21" i="1" s="1"/>
  <c r="H21" i="1" s="1"/>
  <c r="C17" i="1"/>
  <c r="Q21" i="1"/>
  <c r="C11" i="1"/>
  <c r="E12" i="2" l="1"/>
  <c r="E16" i="2"/>
  <c r="C12" i="1"/>
  <c r="O45" i="1" l="1"/>
  <c r="O78" i="1"/>
  <c r="O57" i="1"/>
  <c r="O75" i="1"/>
  <c r="O47" i="1"/>
  <c r="O34" i="1"/>
  <c r="O65" i="1"/>
  <c r="C16" i="1"/>
  <c r="D18" i="1" s="1"/>
  <c r="O41" i="1"/>
  <c r="O50" i="1"/>
  <c r="O28" i="1"/>
  <c r="O73" i="1"/>
  <c r="O79" i="1"/>
  <c r="O52" i="1"/>
  <c r="O71" i="1"/>
  <c r="O69" i="1"/>
  <c r="O30" i="1"/>
  <c r="O26" i="1"/>
  <c r="O36" i="1"/>
  <c r="O43" i="1"/>
  <c r="C15" i="1"/>
  <c r="E16" i="1" s="1"/>
  <c r="E17" i="1" s="1"/>
  <c r="O54" i="1"/>
  <c r="O32" i="1"/>
  <c r="O77" i="1"/>
  <c r="O22" i="1"/>
  <c r="O56" i="1"/>
  <c r="O24" i="1"/>
  <c r="O27" i="1"/>
  <c r="O67" i="1"/>
  <c r="O25" i="1"/>
  <c r="O58" i="1"/>
  <c r="O40" i="1"/>
  <c r="O60" i="1"/>
  <c r="O74" i="1"/>
  <c r="O29" i="1"/>
  <c r="O62" i="1"/>
  <c r="O38" i="1"/>
  <c r="O42" i="1"/>
  <c r="O31" i="1"/>
  <c r="O64" i="1"/>
  <c r="O44" i="1"/>
  <c r="O21" i="1"/>
  <c r="O33" i="1"/>
  <c r="O66" i="1"/>
  <c r="O59" i="1"/>
  <c r="O46" i="1"/>
  <c r="O35" i="1"/>
  <c r="O68" i="1"/>
  <c r="O49" i="1"/>
  <c r="O55" i="1"/>
  <c r="O48" i="1"/>
  <c r="O37" i="1"/>
  <c r="O70" i="1"/>
  <c r="O63" i="1"/>
  <c r="O51" i="1"/>
  <c r="O39" i="1"/>
  <c r="O72" i="1"/>
  <c r="O53" i="1"/>
  <c r="O76" i="1"/>
  <c r="O61" i="1"/>
  <c r="O23" i="1"/>
  <c r="C18" i="1" l="1"/>
</calcChain>
</file>

<file path=xl/sharedStrings.xml><?xml version="1.0" encoding="utf-8"?>
<sst xmlns="http://schemas.openxmlformats.org/spreadsheetml/2006/main" count="219" uniqueCount="86">
  <si>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</si>
  <si>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</si>
  <si>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</si>
  <si>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</si>
  <si>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</si>
  <si>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</si>
  <si>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</si>
  <si>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</si>
  <si>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</si>
  <si>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</si>
  <si>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</si>
  <si>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</si>
  <si>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</si>
  <si>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</si>
  <si>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</si>
  <si>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</si>
  <si>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</si>
  <si>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</si>
  <si>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</si>
  <si>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</si>
  <si>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</si>
  <si>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</si>
  <si>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</si>
  <si>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</si>
  <si>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</si>
  <si>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</si>
  <si>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</si>
  <si>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</si>
  <si>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</si>
  <si>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</si>
  <si>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</si>
  <si>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</si>
  <si>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</si>
  <si>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</si>
  <si>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</si>
  <si>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</si>
  <si>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</si>
  <si>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5221</t>
  </si>
  <si>
    <t>EW</t>
  </si>
  <si>
    <t>IBVS 5438</t>
  </si>
  <si>
    <t>II</t>
  </si>
  <si>
    <t>I</t>
  </si>
  <si>
    <t>IBVS 5221 Eph.</t>
  </si>
  <si>
    <t>OEJV 0003</t>
  </si>
  <si>
    <t>V0365 Sge / GSC 01621-02192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</si>
  <si>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</si>
  <si>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</si>
  <si>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</si>
  <si>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</si>
  <si>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</si>
  <si>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</si>
  <si>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</si>
  <si>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</si>
  <si>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</si>
  <si>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</si>
  <si>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</si>
  <si>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</si>
  <si>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</si>
  <si>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2455028.4226 </t>
  </si>
  <si>
    <t> 15.07.2009 22:08 </t>
  </si>
  <si>
    <t> -0.0435 </t>
  </si>
  <si>
    <t>C </t>
  </si>
  <si>
    <t>-I</t>
  </si>
  <si>
    <t> F.Agerer </t>
  </si>
  <si>
    <t>BAVM 212 </t>
  </si>
  <si>
    <t>2455067.3656 </t>
  </si>
  <si>
    <t> 23.08.2009 20:46 </t>
  </si>
  <si>
    <t>7977.5</t>
  </si>
  <si>
    <t> -0.0439 </t>
  </si>
  <si>
    <t>2455352.5146 </t>
  </si>
  <si>
    <t> 05.06.2010 00:21 </t>
  </si>
  <si>
    <t>8750</t>
  </si>
  <si>
    <t> -0.0494 </t>
  </si>
  <si>
    <t>BAVM 214 </t>
  </si>
  <si>
    <t>2456094.4591 </t>
  </si>
  <si>
    <t> 15.06.2012 23:01 </t>
  </si>
  <si>
    <t>10760</t>
  </si>
  <si>
    <t> -0.0602 </t>
  </si>
  <si>
    <t>BAVM 231 </t>
  </si>
  <si>
    <t>2456539.4421 </t>
  </si>
  <si>
    <t> 03.09.2013 22:36 </t>
  </si>
  <si>
    <t>11965.5</t>
  </si>
  <si>
    <t> -0.0658 </t>
  </si>
  <si>
    <t>BAVM 234 </t>
  </si>
  <si>
    <t>BAD?</t>
  </si>
  <si>
    <t>JAAVSO 51,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</si>
</sst>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1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5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5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/>
    <xf numFmtId="14" fontId="16" fillId="0" borderId="0" xfId="0" applyNumberFormat="1" applyFont="1" applyAlignment="1"/>
    <xf numFmtId="165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V0365 Sge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Active!$D$21:$D$206</c:f>
                <c:numCache>
                  <c:formatCode>General</c:formatCode>
                  <c:ptCount val="186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3.0000000000000001E-3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4.0000000000000001E-3</c:v>
                  </c:pt>
                  <c:pt idx="13">
                    <c:v>4.0000000000000001E-3</c:v>
                  </c:pt>
                  <c:pt idx="14">
                    <c:v>3.0000000000000001E-3</c:v>
                  </c:pt>
                  <c:pt idx="15">
                    <c:v>4.0000000000000001E-3</c:v>
                  </c:pt>
                  <c:pt idx="16">
                    <c:v>5.0000000000000001E-3</c:v>
                  </c:pt>
                  <c:pt idx="17">
                    <c:v>4.0000000000000001E-3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4.0000000000000001E-3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6.0000000000000001E-3</c:v>
                  </c:pt>
                  <c:pt idx="25">
                    <c:v>4.0000000000000001E-3</c:v>
                  </c:pt>
                  <c:pt idx="26">
                    <c:v>2E-3</c:v>
                  </c:pt>
                  <c:pt idx="27">
                    <c:v>2E-3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1.4E-3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1.1000000000000001E-3</c:v>
                  </c:pt>
                  <c:pt idx="34">
                    <c:v>5.9999999999999995E-4</c:v>
                  </c:pt>
                  <c:pt idx="35">
                    <c:v>1.1999999999999999E-3</c:v>
                  </c:pt>
                  <c:pt idx="36">
                    <c:v>1.6000000000000001E-3</c:v>
                  </c:pt>
                  <c:pt idx="37">
                    <c:v>2.0000000000000001E-4</c:v>
                  </c:pt>
                  <c:pt idx="38">
                    <c:v>5.0000000000000001E-4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2.2000000000000001E-4</c:v>
                  </c:pt>
                  <c:pt idx="53">
                    <c:v>2.7E-4</c:v>
                  </c:pt>
                  <c:pt idx="54">
                    <c:v>1E-4</c:v>
                  </c:pt>
                  <c:pt idx="55">
                    <c:v>9.0000000000000006E-5</c:v>
                  </c:pt>
                  <c:pt idx="56">
                    <c:v>9.0000000000000006E-5</c:v>
                  </c:pt>
                  <c:pt idx="57">
                    <c:v>1.1E-4</c:v>
                  </c:pt>
                  <c:pt idx="58">
                    <c:v>8.0000000000000007E-5</c:v>
                  </c:pt>
                </c:numCache>
              </c:numRef>
            </c:plus>
            <c:minus>
              <c:numRef>
                <c:f>Active!$D$21:$D$206</c:f>
                <c:numCache>
                  <c:formatCode>General</c:formatCode>
                  <c:ptCount val="186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3.0000000000000001E-3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4.0000000000000001E-3</c:v>
                  </c:pt>
                  <c:pt idx="13">
                    <c:v>4.0000000000000001E-3</c:v>
                  </c:pt>
                  <c:pt idx="14">
                    <c:v>3.0000000000000001E-3</c:v>
                  </c:pt>
                  <c:pt idx="15">
                    <c:v>4.0000000000000001E-3</c:v>
                  </c:pt>
                  <c:pt idx="16">
                    <c:v>5.0000000000000001E-3</c:v>
                  </c:pt>
                  <c:pt idx="17">
                    <c:v>4.0000000000000001E-3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4.0000000000000001E-3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6.0000000000000001E-3</c:v>
                  </c:pt>
                  <c:pt idx="25">
                    <c:v>4.0000000000000001E-3</c:v>
                  </c:pt>
                  <c:pt idx="26">
                    <c:v>2E-3</c:v>
                  </c:pt>
                  <c:pt idx="27">
                    <c:v>2E-3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1.4E-3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1.1000000000000001E-3</c:v>
                  </c:pt>
                  <c:pt idx="34">
                    <c:v>5.9999999999999995E-4</c:v>
                  </c:pt>
                  <c:pt idx="35">
                    <c:v>1.1999999999999999E-3</c:v>
                  </c:pt>
                  <c:pt idx="36">
                    <c:v>1.6000000000000001E-3</c:v>
                  </c:pt>
                  <c:pt idx="37">
                    <c:v>2.0000000000000001E-4</c:v>
                  </c:pt>
                  <c:pt idx="38">
                    <c:v>5.0000000000000001E-4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2.2000000000000001E-4</c:v>
                  </c:pt>
                  <c:pt idx="53">
                    <c:v>2.7E-4</c:v>
                  </c:pt>
                  <c:pt idx="54">
                    <c:v>1E-4</c:v>
                  </c:pt>
                  <c:pt idx="55">
                    <c:v>9.0000000000000006E-5</c:v>
                  </c:pt>
                  <c:pt idx="56">
                    <c:v>9.0000000000000006E-5</c:v>
                  </c:pt>
                  <c:pt idx="57">
                    <c:v>1.1E-4</c:v>
                  </c:pt>
                  <c:pt idx="58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0</c:v>
                </c:pt>
                <c:pt idx="2">
                  <c:v>1093.5</c:v>
                </c:pt>
                <c:pt idx="3">
                  <c:v>1093.5</c:v>
                </c:pt>
                <c:pt idx="4">
                  <c:v>1094</c:v>
                </c:pt>
                <c:pt idx="5">
                  <c:v>1104.5</c:v>
                </c:pt>
                <c:pt idx="6">
                  <c:v>1113</c:v>
                </c:pt>
                <c:pt idx="7">
                  <c:v>1223.5</c:v>
                </c:pt>
                <c:pt idx="8">
                  <c:v>1229</c:v>
                </c:pt>
                <c:pt idx="9">
                  <c:v>1587.5</c:v>
                </c:pt>
                <c:pt idx="10">
                  <c:v>1739</c:v>
                </c:pt>
                <c:pt idx="11">
                  <c:v>1812</c:v>
                </c:pt>
                <c:pt idx="12">
                  <c:v>1871.5</c:v>
                </c:pt>
                <c:pt idx="13">
                  <c:v>1874</c:v>
                </c:pt>
                <c:pt idx="14">
                  <c:v>1915</c:v>
                </c:pt>
                <c:pt idx="15">
                  <c:v>1942</c:v>
                </c:pt>
                <c:pt idx="16">
                  <c:v>2045</c:v>
                </c:pt>
                <c:pt idx="17">
                  <c:v>2069</c:v>
                </c:pt>
                <c:pt idx="18">
                  <c:v>2115</c:v>
                </c:pt>
                <c:pt idx="19">
                  <c:v>2228.5</c:v>
                </c:pt>
                <c:pt idx="20">
                  <c:v>2288</c:v>
                </c:pt>
                <c:pt idx="21">
                  <c:v>2385.5</c:v>
                </c:pt>
                <c:pt idx="22">
                  <c:v>2633</c:v>
                </c:pt>
                <c:pt idx="23">
                  <c:v>2706</c:v>
                </c:pt>
                <c:pt idx="24">
                  <c:v>2958</c:v>
                </c:pt>
                <c:pt idx="25">
                  <c:v>3009</c:v>
                </c:pt>
                <c:pt idx="26">
                  <c:v>3074</c:v>
                </c:pt>
                <c:pt idx="27">
                  <c:v>3101</c:v>
                </c:pt>
                <c:pt idx="28">
                  <c:v>3909</c:v>
                </c:pt>
                <c:pt idx="29">
                  <c:v>7872</c:v>
                </c:pt>
                <c:pt idx="30">
                  <c:v>7977.5</c:v>
                </c:pt>
                <c:pt idx="31">
                  <c:v>8750</c:v>
                </c:pt>
                <c:pt idx="32">
                  <c:v>8778</c:v>
                </c:pt>
                <c:pt idx="33">
                  <c:v>8850</c:v>
                </c:pt>
                <c:pt idx="34">
                  <c:v>10040</c:v>
                </c:pt>
                <c:pt idx="35">
                  <c:v>10760</c:v>
                </c:pt>
                <c:pt idx="36">
                  <c:v>11965.5</c:v>
                </c:pt>
                <c:pt idx="37">
                  <c:v>13903</c:v>
                </c:pt>
                <c:pt idx="38">
                  <c:v>13924.5</c:v>
                </c:pt>
                <c:pt idx="39">
                  <c:v>15859.5</c:v>
                </c:pt>
                <c:pt idx="40">
                  <c:v>15862.5</c:v>
                </c:pt>
                <c:pt idx="41">
                  <c:v>15870.5</c:v>
                </c:pt>
                <c:pt idx="42">
                  <c:v>15873</c:v>
                </c:pt>
                <c:pt idx="43">
                  <c:v>15903</c:v>
                </c:pt>
                <c:pt idx="44">
                  <c:v>15930</c:v>
                </c:pt>
                <c:pt idx="45">
                  <c:v>18817.5</c:v>
                </c:pt>
                <c:pt idx="46">
                  <c:v>18818</c:v>
                </c:pt>
                <c:pt idx="47">
                  <c:v>18820.5</c:v>
                </c:pt>
                <c:pt idx="48">
                  <c:v>18823</c:v>
                </c:pt>
                <c:pt idx="49">
                  <c:v>18828.5</c:v>
                </c:pt>
                <c:pt idx="50">
                  <c:v>18831</c:v>
                </c:pt>
                <c:pt idx="51">
                  <c:v>18831.5</c:v>
                </c:pt>
                <c:pt idx="52">
                  <c:v>18834</c:v>
                </c:pt>
                <c:pt idx="53">
                  <c:v>18836.5</c:v>
                </c:pt>
                <c:pt idx="54">
                  <c:v>18839.5</c:v>
                </c:pt>
                <c:pt idx="55">
                  <c:v>18842</c:v>
                </c:pt>
                <c:pt idx="56">
                  <c:v>18850</c:v>
                </c:pt>
                <c:pt idx="57">
                  <c:v>18855.5</c:v>
                </c:pt>
                <c:pt idx="58">
                  <c:v>20711</c:v>
                </c:pt>
              </c:numCache>
            </c:numRef>
          </c:xVal>
          <c:yVal>
            <c:numRef>
              <c:f>Active!$H$21:$H$966</c:f>
              <c:numCache>
                <c:formatCode>General</c:formatCode>
                <c:ptCount val="946"/>
                <c:pt idx="0">
                  <c:v>0</c:v>
                </c:pt>
                <c:pt idx="2">
                  <c:v>4.5571720693260431E-4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BE-4877-9912-7A3530F199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Active!$D$21:$D$966</c:f>
                <c:numCache>
                  <c:formatCode>General</c:formatCode>
                  <c:ptCount val="946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3.0000000000000001E-3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4.0000000000000001E-3</c:v>
                  </c:pt>
                  <c:pt idx="13">
                    <c:v>4.0000000000000001E-3</c:v>
                  </c:pt>
                  <c:pt idx="14">
                    <c:v>3.0000000000000001E-3</c:v>
                  </c:pt>
                  <c:pt idx="15">
                    <c:v>4.0000000000000001E-3</c:v>
                  </c:pt>
                  <c:pt idx="16">
                    <c:v>5.0000000000000001E-3</c:v>
                  </c:pt>
                  <c:pt idx="17">
                    <c:v>4.0000000000000001E-3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4.0000000000000001E-3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6.0000000000000001E-3</c:v>
                  </c:pt>
                  <c:pt idx="25">
                    <c:v>4.0000000000000001E-3</c:v>
                  </c:pt>
                  <c:pt idx="26">
                    <c:v>2E-3</c:v>
                  </c:pt>
                  <c:pt idx="27">
                    <c:v>2E-3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1.4E-3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1.1000000000000001E-3</c:v>
                  </c:pt>
                  <c:pt idx="34">
                    <c:v>5.9999999999999995E-4</c:v>
                  </c:pt>
                  <c:pt idx="35">
                    <c:v>1.1999999999999999E-3</c:v>
                  </c:pt>
                  <c:pt idx="36">
                    <c:v>1.6000000000000001E-3</c:v>
                  </c:pt>
                  <c:pt idx="37">
                    <c:v>2.0000000000000001E-4</c:v>
                  </c:pt>
                  <c:pt idx="38">
                    <c:v>5.0000000000000001E-4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2.2000000000000001E-4</c:v>
                  </c:pt>
                  <c:pt idx="53">
                    <c:v>2.7E-4</c:v>
                  </c:pt>
                  <c:pt idx="54">
                    <c:v>1E-4</c:v>
                  </c:pt>
                  <c:pt idx="55">
                    <c:v>9.0000000000000006E-5</c:v>
                  </c:pt>
                  <c:pt idx="56">
                    <c:v>9.0000000000000006E-5</c:v>
                  </c:pt>
                  <c:pt idx="57">
                    <c:v>1.1E-4</c:v>
                  </c:pt>
                  <c:pt idx="58">
                    <c:v>8.0000000000000007E-5</c:v>
                  </c:pt>
                </c:numCache>
              </c:numRef>
            </c:plus>
            <c:minus>
              <c:numRef>
                <c:f>Active!$D$21:$D$966</c:f>
                <c:numCache>
                  <c:formatCode>General</c:formatCode>
                  <c:ptCount val="946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3.0000000000000001E-3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4.0000000000000001E-3</c:v>
                  </c:pt>
                  <c:pt idx="13">
                    <c:v>4.0000000000000001E-3</c:v>
                  </c:pt>
                  <c:pt idx="14">
                    <c:v>3.0000000000000001E-3</c:v>
                  </c:pt>
                  <c:pt idx="15">
                    <c:v>4.0000000000000001E-3</c:v>
                  </c:pt>
                  <c:pt idx="16">
                    <c:v>5.0000000000000001E-3</c:v>
                  </c:pt>
                  <c:pt idx="17">
                    <c:v>4.0000000000000001E-3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4.0000000000000001E-3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6.0000000000000001E-3</c:v>
                  </c:pt>
                  <c:pt idx="25">
                    <c:v>4.0000000000000001E-3</c:v>
                  </c:pt>
                  <c:pt idx="26">
                    <c:v>2E-3</c:v>
                  </c:pt>
                  <c:pt idx="27">
                    <c:v>2E-3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1.4E-3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1.1000000000000001E-3</c:v>
                  </c:pt>
                  <c:pt idx="34">
                    <c:v>5.9999999999999995E-4</c:v>
                  </c:pt>
                  <c:pt idx="35">
                    <c:v>1.1999999999999999E-3</c:v>
                  </c:pt>
                  <c:pt idx="36">
                    <c:v>1.6000000000000001E-3</c:v>
                  </c:pt>
                  <c:pt idx="37">
                    <c:v>2.0000000000000001E-4</c:v>
                  </c:pt>
                  <c:pt idx="38">
                    <c:v>5.0000000000000001E-4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2.2000000000000001E-4</c:v>
                  </c:pt>
                  <c:pt idx="53">
                    <c:v>2.7E-4</c:v>
                  </c:pt>
                  <c:pt idx="54">
                    <c:v>1E-4</c:v>
                  </c:pt>
                  <c:pt idx="55">
                    <c:v>9.0000000000000006E-5</c:v>
                  </c:pt>
                  <c:pt idx="56">
                    <c:v>9.0000000000000006E-5</c:v>
                  </c:pt>
                  <c:pt idx="57">
                    <c:v>1.1E-4</c:v>
                  </c:pt>
                  <c:pt idx="58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0</c:v>
                </c:pt>
                <c:pt idx="2">
                  <c:v>1093.5</c:v>
                </c:pt>
                <c:pt idx="3">
                  <c:v>1093.5</c:v>
                </c:pt>
                <c:pt idx="4">
                  <c:v>1094</c:v>
                </c:pt>
                <c:pt idx="5">
                  <c:v>1104.5</c:v>
                </c:pt>
                <c:pt idx="6">
                  <c:v>1113</c:v>
                </c:pt>
                <c:pt idx="7">
                  <c:v>1223.5</c:v>
                </c:pt>
                <c:pt idx="8">
                  <c:v>1229</c:v>
                </c:pt>
                <c:pt idx="9">
                  <c:v>1587.5</c:v>
                </c:pt>
                <c:pt idx="10">
                  <c:v>1739</c:v>
                </c:pt>
                <c:pt idx="11">
                  <c:v>1812</c:v>
                </c:pt>
                <c:pt idx="12">
                  <c:v>1871.5</c:v>
                </c:pt>
                <c:pt idx="13">
                  <c:v>1874</c:v>
                </c:pt>
                <c:pt idx="14">
                  <c:v>1915</c:v>
                </c:pt>
                <c:pt idx="15">
                  <c:v>1942</c:v>
                </c:pt>
                <c:pt idx="16">
                  <c:v>2045</c:v>
                </c:pt>
                <c:pt idx="17">
                  <c:v>2069</c:v>
                </c:pt>
                <c:pt idx="18">
                  <c:v>2115</c:v>
                </c:pt>
                <c:pt idx="19">
                  <c:v>2228.5</c:v>
                </c:pt>
                <c:pt idx="20">
                  <c:v>2288</c:v>
                </c:pt>
                <c:pt idx="21">
                  <c:v>2385.5</c:v>
                </c:pt>
                <c:pt idx="22">
                  <c:v>2633</c:v>
                </c:pt>
                <c:pt idx="23">
                  <c:v>2706</c:v>
                </c:pt>
                <c:pt idx="24">
                  <c:v>2958</c:v>
                </c:pt>
                <c:pt idx="25">
                  <c:v>3009</c:v>
                </c:pt>
                <c:pt idx="26">
                  <c:v>3074</c:v>
                </c:pt>
                <c:pt idx="27">
                  <c:v>3101</c:v>
                </c:pt>
                <c:pt idx="28">
                  <c:v>3909</c:v>
                </c:pt>
                <c:pt idx="29">
                  <c:v>7872</c:v>
                </c:pt>
                <c:pt idx="30">
                  <c:v>7977.5</c:v>
                </c:pt>
                <c:pt idx="31">
                  <c:v>8750</c:v>
                </c:pt>
                <c:pt idx="32">
                  <c:v>8778</c:v>
                </c:pt>
                <c:pt idx="33">
                  <c:v>8850</c:v>
                </c:pt>
                <c:pt idx="34">
                  <c:v>10040</c:v>
                </c:pt>
                <c:pt idx="35">
                  <c:v>10760</c:v>
                </c:pt>
                <c:pt idx="36">
                  <c:v>11965.5</c:v>
                </c:pt>
                <c:pt idx="37">
                  <c:v>13903</c:v>
                </c:pt>
                <c:pt idx="38">
                  <c:v>13924.5</c:v>
                </c:pt>
                <c:pt idx="39">
                  <c:v>15859.5</c:v>
                </c:pt>
                <c:pt idx="40">
                  <c:v>15862.5</c:v>
                </c:pt>
                <c:pt idx="41">
                  <c:v>15870.5</c:v>
                </c:pt>
                <c:pt idx="42">
                  <c:v>15873</c:v>
                </c:pt>
                <c:pt idx="43">
                  <c:v>15903</c:v>
                </c:pt>
                <c:pt idx="44">
                  <c:v>15930</c:v>
                </c:pt>
                <c:pt idx="45">
                  <c:v>18817.5</c:v>
                </c:pt>
                <c:pt idx="46">
                  <c:v>18818</c:v>
                </c:pt>
                <c:pt idx="47">
                  <c:v>18820.5</c:v>
                </c:pt>
                <c:pt idx="48">
                  <c:v>18823</c:v>
                </c:pt>
                <c:pt idx="49">
                  <c:v>18828.5</c:v>
                </c:pt>
                <c:pt idx="50">
                  <c:v>18831</c:v>
                </c:pt>
                <c:pt idx="51">
                  <c:v>18831.5</c:v>
                </c:pt>
                <c:pt idx="52">
                  <c:v>18834</c:v>
                </c:pt>
                <c:pt idx="53">
                  <c:v>18836.5</c:v>
                </c:pt>
                <c:pt idx="54">
                  <c:v>18839.5</c:v>
                </c:pt>
                <c:pt idx="55">
                  <c:v>18842</c:v>
                </c:pt>
                <c:pt idx="56">
                  <c:v>18850</c:v>
                </c:pt>
                <c:pt idx="57">
                  <c:v>18855.5</c:v>
                </c:pt>
                <c:pt idx="58">
                  <c:v>20711</c:v>
                </c:pt>
              </c:numCache>
            </c:numRef>
          </c:xVal>
          <c:yVal>
            <c:numRef>
              <c:f>Active!$I$21:$I$966</c:f>
              <c:numCache>
                <c:formatCode>General</c:formatCode>
                <c:ptCount val="946"/>
                <c:pt idx="1">
                  <c:v>0</c:v>
                </c:pt>
                <c:pt idx="3">
                  <c:v>4.5571720693260431E-4</c:v>
                </c:pt>
                <c:pt idx="4">
                  <c:v>-2.1092321694595739E-3</c:v>
                </c:pt>
                <c:pt idx="5">
                  <c:v>-9.7316903702449054E-4</c:v>
                </c:pt>
                <c:pt idx="6">
                  <c:v>-5.5773084095562808E-3</c:v>
                </c:pt>
                <c:pt idx="7">
                  <c:v>7.5688797514885664E-3</c:v>
                </c:pt>
                <c:pt idx="8">
                  <c:v>1.3544366302085109E-3</c:v>
                </c:pt>
                <c:pt idx="9">
                  <c:v>4.2857348671532236E-3</c:v>
                </c:pt>
                <c:pt idx="10">
                  <c:v>5.1060742916888557E-3</c:v>
                </c:pt>
                <c:pt idx="11">
                  <c:v>1.6234655631706119E-3</c:v>
                </c:pt>
                <c:pt idx="12">
                  <c:v>2.3944899512571283E-3</c:v>
                </c:pt>
                <c:pt idx="13">
                  <c:v>1.5697430790169165E-3</c:v>
                </c:pt>
                <c:pt idx="14">
                  <c:v>-7.756105660519097E-3</c:v>
                </c:pt>
                <c:pt idx="15">
                  <c:v>1.7366281026625074E-3</c:v>
                </c:pt>
                <c:pt idx="16">
                  <c:v>1.3570568771683611E-3</c:v>
                </c:pt>
                <c:pt idx="17">
                  <c:v>3.2394868831033818E-3</c:v>
                </c:pt>
                <c:pt idx="18">
                  <c:v>-5.735855593229644E-3</c:v>
                </c:pt>
                <c:pt idx="19">
                  <c:v>-4.979363686288707E-3</c:v>
                </c:pt>
                <c:pt idx="20">
                  <c:v>2.791660706861876E-3</c:v>
                </c:pt>
                <c:pt idx="21">
                  <c:v>4.6265326163847931E-3</c:v>
                </c:pt>
                <c:pt idx="22">
                  <c:v>-1.0234079381916672E-3</c:v>
                </c:pt>
                <c:pt idx="23">
                  <c:v>6.4939833318931051E-3</c:v>
                </c:pt>
                <c:pt idx="24">
                  <c:v>-1.2405015877448022E-3</c:v>
                </c:pt>
                <c:pt idx="25">
                  <c:v>-5.8653378146118484E-3</c:v>
                </c:pt>
                <c:pt idx="26">
                  <c:v>-1.0308756543963682E-2</c:v>
                </c:pt>
                <c:pt idx="27">
                  <c:v>-1.2816022790502757E-2</c:v>
                </c:pt>
                <c:pt idx="29">
                  <c:v>-2.7962957559793722E-2</c:v>
                </c:pt>
                <c:pt idx="30">
                  <c:v>-2.8167275653686374E-2</c:v>
                </c:pt>
                <c:pt idx="31">
                  <c:v>-3.2014059783250559E-2</c:v>
                </c:pt>
                <c:pt idx="32">
                  <c:v>-3.3751224778825417E-2</c:v>
                </c:pt>
                <c:pt idx="33">
                  <c:v>-3.1603934759914409E-2</c:v>
                </c:pt>
                <c:pt idx="34">
                  <c:v>-3.4983446887054015E-2</c:v>
                </c:pt>
                <c:pt idx="35">
                  <c:v>-3.8610546667769086E-2</c:v>
                </c:pt>
                <c:pt idx="36">
                  <c:v>-4.1703489412611816E-2</c:v>
                </c:pt>
                <c:pt idx="37">
                  <c:v>-5.21823169401614E-2</c:v>
                </c:pt>
                <c:pt idx="38">
                  <c:v>-5.3975140057445969E-2</c:v>
                </c:pt>
                <c:pt idx="39">
                  <c:v>-6.2129220706992783E-2</c:v>
                </c:pt>
                <c:pt idx="40">
                  <c:v>-6.2618916956125759E-2</c:v>
                </c:pt>
                <c:pt idx="41">
                  <c:v>-6.2258106954686809E-2</c:v>
                </c:pt>
                <c:pt idx="42">
                  <c:v>-6.2982853829453234E-2</c:v>
                </c:pt>
                <c:pt idx="43">
                  <c:v>-6.3079816311073955E-2</c:v>
                </c:pt>
                <c:pt idx="44">
                  <c:v>-6.3287082557508256E-2</c:v>
                </c:pt>
                <c:pt idx="45">
                  <c:v>-8.0069722287589684E-2</c:v>
                </c:pt>
                <c:pt idx="46">
                  <c:v>-8.1134671665495262E-2</c:v>
                </c:pt>
                <c:pt idx="47">
                  <c:v>-8.0359418541775085E-2</c:v>
                </c:pt>
                <c:pt idx="48">
                  <c:v>-8.1184165414015297E-2</c:v>
                </c:pt>
                <c:pt idx="49">
                  <c:v>-8.0098608530533966E-2</c:v>
                </c:pt>
                <c:pt idx="50">
                  <c:v>-8.1223355409747455E-2</c:v>
                </c:pt>
                <c:pt idx="51">
                  <c:v>-8.0188304789771792E-2</c:v>
                </c:pt>
                <c:pt idx="52">
                  <c:v>-8.1313051654433366E-2</c:v>
                </c:pt>
                <c:pt idx="53">
                  <c:v>-8.0237798538291827E-2</c:v>
                </c:pt>
                <c:pt idx="54">
                  <c:v>-8.022749478550395E-2</c:v>
                </c:pt>
                <c:pt idx="55">
                  <c:v>-8.1352241657441482E-2</c:v>
                </c:pt>
                <c:pt idx="56">
                  <c:v>-8.1291431648423895E-2</c:v>
                </c:pt>
                <c:pt idx="57">
                  <c:v>-8.0105874774744734E-2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BE-4877-9912-7A3530F199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Active!$D$21:$D$966</c:f>
                <c:numCache>
                  <c:formatCode>General</c:formatCode>
                  <c:ptCount val="946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3.0000000000000001E-3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4.0000000000000001E-3</c:v>
                  </c:pt>
                  <c:pt idx="13">
                    <c:v>4.0000000000000001E-3</c:v>
                  </c:pt>
                  <c:pt idx="14">
                    <c:v>3.0000000000000001E-3</c:v>
                  </c:pt>
                  <c:pt idx="15">
                    <c:v>4.0000000000000001E-3</c:v>
                  </c:pt>
                  <c:pt idx="16">
                    <c:v>5.0000000000000001E-3</c:v>
                  </c:pt>
                  <c:pt idx="17">
                    <c:v>4.0000000000000001E-3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4.0000000000000001E-3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6.0000000000000001E-3</c:v>
                  </c:pt>
                  <c:pt idx="25">
                    <c:v>4.0000000000000001E-3</c:v>
                  </c:pt>
                  <c:pt idx="26">
                    <c:v>2E-3</c:v>
                  </c:pt>
                  <c:pt idx="27">
                    <c:v>2E-3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1.4E-3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1.1000000000000001E-3</c:v>
                  </c:pt>
                  <c:pt idx="34">
                    <c:v>5.9999999999999995E-4</c:v>
                  </c:pt>
                  <c:pt idx="35">
                    <c:v>1.1999999999999999E-3</c:v>
                  </c:pt>
                  <c:pt idx="36">
                    <c:v>1.6000000000000001E-3</c:v>
                  </c:pt>
                  <c:pt idx="37">
                    <c:v>2.0000000000000001E-4</c:v>
                  </c:pt>
                  <c:pt idx="38">
                    <c:v>5.0000000000000001E-4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2.2000000000000001E-4</c:v>
                  </c:pt>
                  <c:pt idx="53">
                    <c:v>2.7E-4</c:v>
                  </c:pt>
                  <c:pt idx="54">
                    <c:v>1E-4</c:v>
                  </c:pt>
                  <c:pt idx="55">
                    <c:v>9.0000000000000006E-5</c:v>
                  </c:pt>
                  <c:pt idx="56">
                    <c:v>9.0000000000000006E-5</c:v>
                  </c:pt>
                  <c:pt idx="57">
                    <c:v>1.1E-4</c:v>
                  </c:pt>
                  <c:pt idx="58">
                    <c:v>8.0000000000000007E-5</c:v>
                  </c:pt>
                </c:numCache>
              </c:numRef>
            </c:plus>
            <c:minus>
              <c:numRef>
                <c:f>Active!$D$21:$D$966</c:f>
                <c:numCache>
                  <c:formatCode>General</c:formatCode>
                  <c:ptCount val="946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3.0000000000000001E-3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4.0000000000000001E-3</c:v>
                  </c:pt>
                  <c:pt idx="13">
                    <c:v>4.0000000000000001E-3</c:v>
                  </c:pt>
                  <c:pt idx="14">
                    <c:v>3.0000000000000001E-3</c:v>
                  </c:pt>
                  <c:pt idx="15">
                    <c:v>4.0000000000000001E-3</c:v>
                  </c:pt>
                  <c:pt idx="16">
                    <c:v>5.0000000000000001E-3</c:v>
                  </c:pt>
                  <c:pt idx="17">
                    <c:v>4.0000000000000001E-3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4.0000000000000001E-3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6.0000000000000001E-3</c:v>
                  </c:pt>
                  <c:pt idx="25">
                    <c:v>4.0000000000000001E-3</c:v>
                  </c:pt>
                  <c:pt idx="26">
                    <c:v>2E-3</c:v>
                  </c:pt>
                  <c:pt idx="27">
                    <c:v>2E-3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1.4E-3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1.1000000000000001E-3</c:v>
                  </c:pt>
                  <c:pt idx="34">
                    <c:v>5.9999999999999995E-4</c:v>
                  </c:pt>
                  <c:pt idx="35">
                    <c:v>1.1999999999999999E-3</c:v>
                  </c:pt>
                  <c:pt idx="36">
                    <c:v>1.6000000000000001E-3</c:v>
                  </c:pt>
                  <c:pt idx="37">
                    <c:v>2.0000000000000001E-4</c:v>
                  </c:pt>
                  <c:pt idx="38">
                    <c:v>5.0000000000000001E-4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2.2000000000000001E-4</c:v>
                  </c:pt>
                  <c:pt idx="53">
                    <c:v>2.7E-4</c:v>
                  </c:pt>
                  <c:pt idx="54">
                    <c:v>1E-4</c:v>
                  </c:pt>
                  <c:pt idx="55">
                    <c:v>9.0000000000000006E-5</c:v>
                  </c:pt>
                  <c:pt idx="56">
                    <c:v>9.0000000000000006E-5</c:v>
                  </c:pt>
                  <c:pt idx="57">
                    <c:v>1.1E-4</c:v>
                  </c:pt>
                  <c:pt idx="58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0</c:v>
                </c:pt>
                <c:pt idx="2">
                  <c:v>1093.5</c:v>
                </c:pt>
                <c:pt idx="3">
                  <c:v>1093.5</c:v>
                </c:pt>
                <c:pt idx="4">
                  <c:v>1094</c:v>
                </c:pt>
                <c:pt idx="5">
                  <c:v>1104.5</c:v>
                </c:pt>
                <c:pt idx="6">
                  <c:v>1113</c:v>
                </c:pt>
                <c:pt idx="7">
                  <c:v>1223.5</c:v>
                </c:pt>
                <c:pt idx="8">
                  <c:v>1229</c:v>
                </c:pt>
                <c:pt idx="9">
                  <c:v>1587.5</c:v>
                </c:pt>
                <c:pt idx="10">
                  <c:v>1739</c:v>
                </c:pt>
                <c:pt idx="11">
                  <c:v>1812</c:v>
                </c:pt>
                <c:pt idx="12">
                  <c:v>1871.5</c:v>
                </c:pt>
                <c:pt idx="13">
                  <c:v>1874</c:v>
                </c:pt>
                <c:pt idx="14">
                  <c:v>1915</c:v>
                </c:pt>
                <c:pt idx="15">
                  <c:v>1942</c:v>
                </c:pt>
                <c:pt idx="16">
                  <c:v>2045</c:v>
                </c:pt>
                <c:pt idx="17">
                  <c:v>2069</c:v>
                </c:pt>
                <c:pt idx="18">
                  <c:v>2115</c:v>
                </c:pt>
                <c:pt idx="19">
                  <c:v>2228.5</c:v>
                </c:pt>
                <c:pt idx="20">
                  <c:v>2288</c:v>
                </c:pt>
                <c:pt idx="21">
                  <c:v>2385.5</c:v>
                </c:pt>
                <c:pt idx="22">
                  <c:v>2633</c:v>
                </c:pt>
                <c:pt idx="23">
                  <c:v>2706</c:v>
                </c:pt>
                <c:pt idx="24">
                  <c:v>2958</c:v>
                </c:pt>
                <c:pt idx="25">
                  <c:v>3009</c:v>
                </c:pt>
                <c:pt idx="26">
                  <c:v>3074</c:v>
                </c:pt>
                <c:pt idx="27">
                  <c:v>3101</c:v>
                </c:pt>
                <c:pt idx="28">
                  <c:v>3909</c:v>
                </c:pt>
                <c:pt idx="29">
                  <c:v>7872</c:v>
                </c:pt>
                <c:pt idx="30">
                  <c:v>7977.5</c:v>
                </c:pt>
                <c:pt idx="31">
                  <c:v>8750</c:v>
                </c:pt>
                <c:pt idx="32">
                  <c:v>8778</c:v>
                </c:pt>
                <c:pt idx="33">
                  <c:v>8850</c:v>
                </c:pt>
                <c:pt idx="34">
                  <c:v>10040</c:v>
                </c:pt>
                <c:pt idx="35">
                  <c:v>10760</c:v>
                </c:pt>
                <c:pt idx="36">
                  <c:v>11965.5</c:v>
                </c:pt>
                <c:pt idx="37">
                  <c:v>13903</c:v>
                </c:pt>
                <c:pt idx="38">
                  <c:v>13924.5</c:v>
                </c:pt>
                <c:pt idx="39">
                  <c:v>15859.5</c:v>
                </c:pt>
                <c:pt idx="40">
                  <c:v>15862.5</c:v>
                </c:pt>
                <c:pt idx="41">
                  <c:v>15870.5</c:v>
                </c:pt>
                <c:pt idx="42">
                  <c:v>15873</c:v>
                </c:pt>
                <c:pt idx="43">
                  <c:v>15903</c:v>
                </c:pt>
                <c:pt idx="44">
                  <c:v>15930</c:v>
                </c:pt>
                <c:pt idx="45">
                  <c:v>18817.5</c:v>
                </c:pt>
                <c:pt idx="46">
                  <c:v>18818</c:v>
                </c:pt>
                <c:pt idx="47">
                  <c:v>18820.5</c:v>
                </c:pt>
                <c:pt idx="48">
                  <c:v>18823</c:v>
                </c:pt>
                <c:pt idx="49">
                  <c:v>18828.5</c:v>
                </c:pt>
                <c:pt idx="50">
                  <c:v>18831</c:v>
                </c:pt>
                <c:pt idx="51">
                  <c:v>18831.5</c:v>
                </c:pt>
                <c:pt idx="52">
                  <c:v>18834</c:v>
                </c:pt>
                <c:pt idx="53">
                  <c:v>18836.5</c:v>
                </c:pt>
                <c:pt idx="54">
                  <c:v>18839.5</c:v>
                </c:pt>
                <c:pt idx="55">
                  <c:v>18842</c:v>
                </c:pt>
                <c:pt idx="56">
                  <c:v>18850</c:v>
                </c:pt>
                <c:pt idx="57">
                  <c:v>18855.5</c:v>
                </c:pt>
                <c:pt idx="58">
                  <c:v>20711</c:v>
                </c:pt>
              </c:numCache>
            </c:numRef>
          </c:xVal>
          <c:yVal>
            <c:numRef>
              <c:f>Active!$J$21:$J$966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BE-4877-9912-7A3530F199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Active!$D$21:$D$966</c:f>
                <c:numCache>
                  <c:formatCode>General</c:formatCode>
                  <c:ptCount val="946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3.0000000000000001E-3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4.0000000000000001E-3</c:v>
                  </c:pt>
                  <c:pt idx="13">
                    <c:v>4.0000000000000001E-3</c:v>
                  </c:pt>
                  <c:pt idx="14">
                    <c:v>3.0000000000000001E-3</c:v>
                  </c:pt>
                  <c:pt idx="15">
                    <c:v>4.0000000000000001E-3</c:v>
                  </c:pt>
                  <c:pt idx="16">
                    <c:v>5.0000000000000001E-3</c:v>
                  </c:pt>
                  <c:pt idx="17">
                    <c:v>4.0000000000000001E-3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4.0000000000000001E-3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6.0000000000000001E-3</c:v>
                  </c:pt>
                  <c:pt idx="25">
                    <c:v>4.0000000000000001E-3</c:v>
                  </c:pt>
                  <c:pt idx="26">
                    <c:v>2E-3</c:v>
                  </c:pt>
                  <c:pt idx="27">
                    <c:v>2E-3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1.4E-3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1.1000000000000001E-3</c:v>
                  </c:pt>
                  <c:pt idx="34">
                    <c:v>5.9999999999999995E-4</c:v>
                  </c:pt>
                  <c:pt idx="35">
                    <c:v>1.1999999999999999E-3</c:v>
                  </c:pt>
                  <c:pt idx="36">
                    <c:v>1.6000000000000001E-3</c:v>
                  </c:pt>
                  <c:pt idx="37">
                    <c:v>2.0000000000000001E-4</c:v>
                  </c:pt>
                  <c:pt idx="38">
                    <c:v>5.0000000000000001E-4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2.2000000000000001E-4</c:v>
                  </c:pt>
                  <c:pt idx="53">
                    <c:v>2.7E-4</c:v>
                  </c:pt>
                  <c:pt idx="54">
                    <c:v>1E-4</c:v>
                  </c:pt>
                  <c:pt idx="55">
                    <c:v>9.0000000000000006E-5</c:v>
                  </c:pt>
                  <c:pt idx="56">
                    <c:v>9.0000000000000006E-5</c:v>
                  </c:pt>
                  <c:pt idx="57">
                    <c:v>1.1E-4</c:v>
                  </c:pt>
                  <c:pt idx="58">
                    <c:v>8.0000000000000007E-5</c:v>
                  </c:pt>
                </c:numCache>
              </c:numRef>
            </c:plus>
            <c:minus>
              <c:numRef>
                <c:f>Active!$D$21:$D$966</c:f>
                <c:numCache>
                  <c:formatCode>General</c:formatCode>
                  <c:ptCount val="946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3.0000000000000001E-3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4.0000000000000001E-3</c:v>
                  </c:pt>
                  <c:pt idx="13">
                    <c:v>4.0000000000000001E-3</c:v>
                  </c:pt>
                  <c:pt idx="14">
                    <c:v>3.0000000000000001E-3</c:v>
                  </c:pt>
                  <c:pt idx="15">
                    <c:v>4.0000000000000001E-3</c:v>
                  </c:pt>
                  <c:pt idx="16">
                    <c:v>5.0000000000000001E-3</c:v>
                  </c:pt>
                  <c:pt idx="17">
                    <c:v>4.0000000000000001E-3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4.0000000000000001E-3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6.0000000000000001E-3</c:v>
                  </c:pt>
                  <c:pt idx="25">
                    <c:v>4.0000000000000001E-3</c:v>
                  </c:pt>
                  <c:pt idx="26">
                    <c:v>2E-3</c:v>
                  </c:pt>
                  <c:pt idx="27">
                    <c:v>2E-3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1.4E-3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1.1000000000000001E-3</c:v>
                  </c:pt>
                  <c:pt idx="34">
                    <c:v>5.9999999999999995E-4</c:v>
                  </c:pt>
                  <c:pt idx="35">
                    <c:v>1.1999999999999999E-3</c:v>
                  </c:pt>
                  <c:pt idx="36">
                    <c:v>1.6000000000000001E-3</c:v>
                  </c:pt>
                  <c:pt idx="37">
                    <c:v>2.0000000000000001E-4</c:v>
                  </c:pt>
                  <c:pt idx="38">
                    <c:v>5.0000000000000001E-4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2.2000000000000001E-4</c:v>
                  </c:pt>
                  <c:pt idx="53">
                    <c:v>2.7E-4</c:v>
                  </c:pt>
                  <c:pt idx="54">
                    <c:v>1E-4</c:v>
                  </c:pt>
                  <c:pt idx="55">
                    <c:v>9.0000000000000006E-5</c:v>
                  </c:pt>
                  <c:pt idx="56">
                    <c:v>9.0000000000000006E-5</c:v>
                  </c:pt>
                  <c:pt idx="57">
                    <c:v>1.1E-4</c:v>
                  </c:pt>
                  <c:pt idx="58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0</c:v>
                </c:pt>
                <c:pt idx="2">
                  <c:v>1093.5</c:v>
                </c:pt>
                <c:pt idx="3">
                  <c:v>1093.5</c:v>
                </c:pt>
                <c:pt idx="4">
                  <c:v>1094</c:v>
                </c:pt>
                <c:pt idx="5">
                  <c:v>1104.5</c:v>
                </c:pt>
                <c:pt idx="6">
                  <c:v>1113</c:v>
                </c:pt>
                <c:pt idx="7">
                  <c:v>1223.5</c:v>
                </c:pt>
                <c:pt idx="8">
                  <c:v>1229</c:v>
                </c:pt>
                <c:pt idx="9">
                  <c:v>1587.5</c:v>
                </c:pt>
                <c:pt idx="10">
                  <c:v>1739</c:v>
                </c:pt>
                <c:pt idx="11">
                  <c:v>1812</c:v>
                </c:pt>
                <c:pt idx="12">
                  <c:v>1871.5</c:v>
                </c:pt>
                <c:pt idx="13">
                  <c:v>1874</c:v>
                </c:pt>
                <c:pt idx="14">
                  <c:v>1915</c:v>
                </c:pt>
                <c:pt idx="15">
                  <c:v>1942</c:v>
                </c:pt>
                <c:pt idx="16">
                  <c:v>2045</c:v>
                </c:pt>
                <c:pt idx="17">
                  <c:v>2069</c:v>
                </c:pt>
                <c:pt idx="18">
                  <c:v>2115</c:v>
                </c:pt>
                <c:pt idx="19">
                  <c:v>2228.5</c:v>
                </c:pt>
                <c:pt idx="20">
                  <c:v>2288</c:v>
                </c:pt>
                <c:pt idx="21">
                  <c:v>2385.5</c:v>
                </c:pt>
                <c:pt idx="22">
                  <c:v>2633</c:v>
                </c:pt>
                <c:pt idx="23">
                  <c:v>2706</c:v>
                </c:pt>
                <c:pt idx="24">
                  <c:v>2958</c:v>
                </c:pt>
                <c:pt idx="25">
                  <c:v>3009</c:v>
                </c:pt>
                <c:pt idx="26">
                  <c:v>3074</c:v>
                </c:pt>
                <c:pt idx="27">
                  <c:v>3101</c:v>
                </c:pt>
                <c:pt idx="28">
                  <c:v>3909</c:v>
                </c:pt>
                <c:pt idx="29">
                  <c:v>7872</c:v>
                </c:pt>
                <c:pt idx="30">
                  <c:v>7977.5</c:v>
                </c:pt>
                <c:pt idx="31">
                  <c:v>8750</c:v>
                </c:pt>
                <c:pt idx="32">
                  <c:v>8778</c:v>
                </c:pt>
                <c:pt idx="33">
                  <c:v>8850</c:v>
                </c:pt>
                <c:pt idx="34">
                  <c:v>10040</c:v>
                </c:pt>
                <c:pt idx="35">
                  <c:v>10760</c:v>
                </c:pt>
                <c:pt idx="36">
                  <c:v>11965.5</c:v>
                </c:pt>
                <c:pt idx="37">
                  <c:v>13903</c:v>
                </c:pt>
                <c:pt idx="38">
                  <c:v>13924.5</c:v>
                </c:pt>
                <c:pt idx="39">
                  <c:v>15859.5</c:v>
                </c:pt>
                <c:pt idx="40">
                  <c:v>15862.5</c:v>
                </c:pt>
                <c:pt idx="41">
                  <c:v>15870.5</c:v>
                </c:pt>
                <c:pt idx="42">
                  <c:v>15873</c:v>
                </c:pt>
                <c:pt idx="43">
                  <c:v>15903</c:v>
                </c:pt>
                <c:pt idx="44">
                  <c:v>15930</c:v>
                </c:pt>
                <c:pt idx="45">
                  <c:v>18817.5</c:v>
                </c:pt>
                <c:pt idx="46">
                  <c:v>18818</c:v>
                </c:pt>
                <c:pt idx="47">
                  <c:v>18820.5</c:v>
                </c:pt>
                <c:pt idx="48">
                  <c:v>18823</c:v>
                </c:pt>
                <c:pt idx="49">
                  <c:v>18828.5</c:v>
                </c:pt>
                <c:pt idx="50">
                  <c:v>18831</c:v>
                </c:pt>
                <c:pt idx="51">
                  <c:v>18831.5</c:v>
                </c:pt>
                <c:pt idx="52">
                  <c:v>18834</c:v>
                </c:pt>
                <c:pt idx="53">
                  <c:v>18836.5</c:v>
                </c:pt>
                <c:pt idx="54">
                  <c:v>18839.5</c:v>
                </c:pt>
                <c:pt idx="55">
                  <c:v>18842</c:v>
                </c:pt>
                <c:pt idx="56">
                  <c:v>18850</c:v>
                </c:pt>
                <c:pt idx="57">
                  <c:v>18855.5</c:v>
                </c:pt>
                <c:pt idx="58">
                  <c:v>20711</c:v>
                </c:pt>
              </c:numCache>
            </c:numRef>
          </c:xVal>
          <c:yVal>
            <c:numRef>
              <c:f>Active!$K$21:$K$966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BE-4877-9912-7A3530F199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Active!$D$21:$D$966</c:f>
                <c:numCache>
                  <c:formatCode>General</c:formatCode>
                  <c:ptCount val="946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3.0000000000000001E-3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4.0000000000000001E-3</c:v>
                  </c:pt>
                  <c:pt idx="13">
                    <c:v>4.0000000000000001E-3</c:v>
                  </c:pt>
                  <c:pt idx="14">
                    <c:v>3.0000000000000001E-3</c:v>
                  </c:pt>
                  <c:pt idx="15">
                    <c:v>4.0000000000000001E-3</c:v>
                  </c:pt>
                  <c:pt idx="16">
                    <c:v>5.0000000000000001E-3</c:v>
                  </c:pt>
                  <c:pt idx="17">
                    <c:v>4.0000000000000001E-3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4.0000000000000001E-3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6.0000000000000001E-3</c:v>
                  </c:pt>
                  <c:pt idx="25">
                    <c:v>4.0000000000000001E-3</c:v>
                  </c:pt>
                  <c:pt idx="26">
                    <c:v>2E-3</c:v>
                  </c:pt>
                  <c:pt idx="27">
                    <c:v>2E-3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1.4E-3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1.1000000000000001E-3</c:v>
                  </c:pt>
                  <c:pt idx="34">
                    <c:v>5.9999999999999995E-4</c:v>
                  </c:pt>
                  <c:pt idx="35">
                    <c:v>1.1999999999999999E-3</c:v>
                  </c:pt>
                  <c:pt idx="36">
                    <c:v>1.6000000000000001E-3</c:v>
                  </c:pt>
                  <c:pt idx="37">
                    <c:v>2.0000000000000001E-4</c:v>
                  </c:pt>
                  <c:pt idx="38">
                    <c:v>5.0000000000000001E-4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2.2000000000000001E-4</c:v>
                  </c:pt>
                  <c:pt idx="53">
                    <c:v>2.7E-4</c:v>
                  </c:pt>
                  <c:pt idx="54">
                    <c:v>1E-4</c:v>
                  </c:pt>
                  <c:pt idx="55">
                    <c:v>9.0000000000000006E-5</c:v>
                  </c:pt>
                  <c:pt idx="56">
                    <c:v>9.0000000000000006E-5</c:v>
                  </c:pt>
                  <c:pt idx="57">
                    <c:v>1.1E-4</c:v>
                  </c:pt>
                  <c:pt idx="58">
                    <c:v>8.0000000000000007E-5</c:v>
                  </c:pt>
                </c:numCache>
              </c:numRef>
            </c:plus>
            <c:minus>
              <c:numRef>
                <c:f>Active!$D$21:$D$966</c:f>
                <c:numCache>
                  <c:formatCode>General</c:formatCode>
                  <c:ptCount val="946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3.0000000000000001E-3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4.0000000000000001E-3</c:v>
                  </c:pt>
                  <c:pt idx="13">
                    <c:v>4.0000000000000001E-3</c:v>
                  </c:pt>
                  <c:pt idx="14">
                    <c:v>3.0000000000000001E-3</c:v>
                  </c:pt>
                  <c:pt idx="15">
                    <c:v>4.0000000000000001E-3</c:v>
                  </c:pt>
                  <c:pt idx="16">
                    <c:v>5.0000000000000001E-3</c:v>
                  </c:pt>
                  <c:pt idx="17">
                    <c:v>4.0000000000000001E-3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4.0000000000000001E-3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6.0000000000000001E-3</c:v>
                  </c:pt>
                  <c:pt idx="25">
                    <c:v>4.0000000000000001E-3</c:v>
                  </c:pt>
                  <c:pt idx="26">
                    <c:v>2E-3</c:v>
                  </c:pt>
                  <c:pt idx="27">
                    <c:v>2E-3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1.4E-3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1.1000000000000001E-3</c:v>
                  </c:pt>
                  <c:pt idx="34">
                    <c:v>5.9999999999999995E-4</c:v>
                  </c:pt>
                  <c:pt idx="35">
                    <c:v>1.1999999999999999E-3</c:v>
                  </c:pt>
                  <c:pt idx="36">
                    <c:v>1.6000000000000001E-3</c:v>
                  </c:pt>
                  <c:pt idx="37">
                    <c:v>2.0000000000000001E-4</c:v>
                  </c:pt>
                  <c:pt idx="38">
                    <c:v>5.0000000000000001E-4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2.2000000000000001E-4</c:v>
                  </c:pt>
                  <c:pt idx="53">
                    <c:v>2.7E-4</c:v>
                  </c:pt>
                  <c:pt idx="54">
                    <c:v>1E-4</c:v>
                  </c:pt>
                  <c:pt idx="55">
                    <c:v>9.0000000000000006E-5</c:v>
                  </c:pt>
                  <c:pt idx="56">
                    <c:v>9.0000000000000006E-5</c:v>
                  </c:pt>
                  <c:pt idx="57">
                    <c:v>1.1E-4</c:v>
                  </c:pt>
                  <c:pt idx="58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0</c:v>
                </c:pt>
                <c:pt idx="2">
                  <c:v>1093.5</c:v>
                </c:pt>
                <c:pt idx="3">
                  <c:v>1093.5</c:v>
                </c:pt>
                <c:pt idx="4">
                  <c:v>1094</c:v>
                </c:pt>
                <c:pt idx="5">
                  <c:v>1104.5</c:v>
                </c:pt>
                <c:pt idx="6">
                  <c:v>1113</c:v>
                </c:pt>
                <c:pt idx="7">
                  <c:v>1223.5</c:v>
                </c:pt>
                <c:pt idx="8">
                  <c:v>1229</c:v>
                </c:pt>
                <c:pt idx="9">
                  <c:v>1587.5</c:v>
                </c:pt>
                <c:pt idx="10">
                  <c:v>1739</c:v>
                </c:pt>
                <c:pt idx="11">
                  <c:v>1812</c:v>
                </c:pt>
                <c:pt idx="12">
                  <c:v>1871.5</c:v>
                </c:pt>
                <c:pt idx="13">
                  <c:v>1874</c:v>
                </c:pt>
                <c:pt idx="14">
                  <c:v>1915</c:v>
                </c:pt>
                <c:pt idx="15">
                  <c:v>1942</c:v>
                </c:pt>
                <c:pt idx="16">
                  <c:v>2045</c:v>
                </c:pt>
                <c:pt idx="17">
                  <c:v>2069</c:v>
                </c:pt>
                <c:pt idx="18">
                  <c:v>2115</c:v>
                </c:pt>
                <c:pt idx="19">
                  <c:v>2228.5</c:v>
                </c:pt>
                <c:pt idx="20">
                  <c:v>2288</c:v>
                </c:pt>
                <c:pt idx="21">
                  <c:v>2385.5</c:v>
                </c:pt>
                <c:pt idx="22">
                  <c:v>2633</c:v>
                </c:pt>
                <c:pt idx="23">
                  <c:v>2706</c:v>
                </c:pt>
                <c:pt idx="24">
                  <c:v>2958</c:v>
                </c:pt>
                <c:pt idx="25">
                  <c:v>3009</c:v>
                </c:pt>
                <c:pt idx="26">
                  <c:v>3074</c:v>
                </c:pt>
                <c:pt idx="27">
                  <c:v>3101</c:v>
                </c:pt>
                <c:pt idx="28">
                  <c:v>3909</c:v>
                </c:pt>
                <c:pt idx="29">
                  <c:v>7872</c:v>
                </c:pt>
                <c:pt idx="30">
                  <c:v>7977.5</c:v>
                </c:pt>
                <c:pt idx="31">
                  <c:v>8750</c:v>
                </c:pt>
                <c:pt idx="32">
                  <c:v>8778</c:v>
                </c:pt>
                <c:pt idx="33">
                  <c:v>8850</c:v>
                </c:pt>
                <c:pt idx="34">
                  <c:v>10040</c:v>
                </c:pt>
                <c:pt idx="35">
                  <c:v>10760</c:v>
                </c:pt>
                <c:pt idx="36">
                  <c:v>11965.5</c:v>
                </c:pt>
                <c:pt idx="37">
                  <c:v>13903</c:v>
                </c:pt>
                <c:pt idx="38">
                  <c:v>13924.5</c:v>
                </c:pt>
                <c:pt idx="39">
                  <c:v>15859.5</c:v>
                </c:pt>
                <c:pt idx="40">
                  <c:v>15862.5</c:v>
                </c:pt>
                <c:pt idx="41">
                  <c:v>15870.5</c:v>
                </c:pt>
                <c:pt idx="42">
                  <c:v>15873</c:v>
                </c:pt>
                <c:pt idx="43">
                  <c:v>15903</c:v>
                </c:pt>
                <c:pt idx="44">
                  <c:v>15930</c:v>
                </c:pt>
                <c:pt idx="45">
                  <c:v>18817.5</c:v>
                </c:pt>
                <c:pt idx="46">
                  <c:v>18818</c:v>
                </c:pt>
                <c:pt idx="47">
                  <c:v>18820.5</c:v>
                </c:pt>
                <c:pt idx="48">
                  <c:v>18823</c:v>
                </c:pt>
                <c:pt idx="49">
                  <c:v>18828.5</c:v>
                </c:pt>
                <c:pt idx="50">
                  <c:v>18831</c:v>
                </c:pt>
                <c:pt idx="51">
                  <c:v>18831.5</c:v>
                </c:pt>
                <c:pt idx="52">
                  <c:v>18834</c:v>
                </c:pt>
                <c:pt idx="53">
                  <c:v>18836.5</c:v>
                </c:pt>
                <c:pt idx="54">
                  <c:v>18839.5</c:v>
                </c:pt>
                <c:pt idx="55">
                  <c:v>18842</c:v>
                </c:pt>
                <c:pt idx="56">
                  <c:v>18850</c:v>
                </c:pt>
                <c:pt idx="57">
                  <c:v>18855.5</c:v>
                </c:pt>
                <c:pt idx="58">
                  <c:v>20711</c:v>
                </c:pt>
              </c:numCache>
            </c:numRef>
          </c:xVal>
          <c:yVal>
            <c:numRef>
              <c:f>Active!$L$21:$L$966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BE-4877-9912-7A3530F199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Active!$D$21:$D$966</c:f>
                <c:numCache>
                  <c:formatCode>General</c:formatCode>
                  <c:ptCount val="946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3.0000000000000001E-3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4.0000000000000001E-3</c:v>
                  </c:pt>
                  <c:pt idx="13">
                    <c:v>4.0000000000000001E-3</c:v>
                  </c:pt>
                  <c:pt idx="14">
                    <c:v>3.0000000000000001E-3</c:v>
                  </c:pt>
                  <c:pt idx="15">
                    <c:v>4.0000000000000001E-3</c:v>
                  </c:pt>
                  <c:pt idx="16">
                    <c:v>5.0000000000000001E-3</c:v>
                  </c:pt>
                  <c:pt idx="17">
                    <c:v>4.0000000000000001E-3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4.0000000000000001E-3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6.0000000000000001E-3</c:v>
                  </c:pt>
                  <c:pt idx="25">
                    <c:v>4.0000000000000001E-3</c:v>
                  </c:pt>
                  <c:pt idx="26">
                    <c:v>2E-3</c:v>
                  </c:pt>
                  <c:pt idx="27">
                    <c:v>2E-3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1.4E-3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1.1000000000000001E-3</c:v>
                  </c:pt>
                  <c:pt idx="34">
                    <c:v>5.9999999999999995E-4</c:v>
                  </c:pt>
                  <c:pt idx="35">
                    <c:v>1.1999999999999999E-3</c:v>
                  </c:pt>
                  <c:pt idx="36">
                    <c:v>1.6000000000000001E-3</c:v>
                  </c:pt>
                  <c:pt idx="37">
                    <c:v>2.0000000000000001E-4</c:v>
                  </c:pt>
                  <c:pt idx="38">
                    <c:v>5.0000000000000001E-4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2.2000000000000001E-4</c:v>
                  </c:pt>
                  <c:pt idx="53">
                    <c:v>2.7E-4</c:v>
                  </c:pt>
                  <c:pt idx="54">
                    <c:v>1E-4</c:v>
                  </c:pt>
                  <c:pt idx="55">
                    <c:v>9.0000000000000006E-5</c:v>
                  </c:pt>
                  <c:pt idx="56">
                    <c:v>9.0000000000000006E-5</c:v>
                  </c:pt>
                  <c:pt idx="57">
                    <c:v>1.1E-4</c:v>
                  </c:pt>
                  <c:pt idx="58">
                    <c:v>8.0000000000000007E-5</c:v>
                  </c:pt>
                </c:numCache>
              </c:numRef>
            </c:plus>
            <c:minus>
              <c:numRef>
                <c:f>Active!$D$21:$D$966</c:f>
                <c:numCache>
                  <c:formatCode>General</c:formatCode>
                  <c:ptCount val="946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3.0000000000000001E-3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4.0000000000000001E-3</c:v>
                  </c:pt>
                  <c:pt idx="13">
                    <c:v>4.0000000000000001E-3</c:v>
                  </c:pt>
                  <c:pt idx="14">
                    <c:v>3.0000000000000001E-3</c:v>
                  </c:pt>
                  <c:pt idx="15">
                    <c:v>4.0000000000000001E-3</c:v>
                  </c:pt>
                  <c:pt idx="16">
                    <c:v>5.0000000000000001E-3</c:v>
                  </c:pt>
                  <c:pt idx="17">
                    <c:v>4.0000000000000001E-3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4.0000000000000001E-3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6.0000000000000001E-3</c:v>
                  </c:pt>
                  <c:pt idx="25">
                    <c:v>4.0000000000000001E-3</c:v>
                  </c:pt>
                  <c:pt idx="26">
                    <c:v>2E-3</c:v>
                  </c:pt>
                  <c:pt idx="27">
                    <c:v>2E-3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1.4E-3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1.1000000000000001E-3</c:v>
                  </c:pt>
                  <c:pt idx="34">
                    <c:v>5.9999999999999995E-4</c:v>
                  </c:pt>
                  <c:pt idx="35">
                    <c:v>1.1999999999999999E-3</c:v>
                  </c:pt>
                  <c:pt idx="36">
                    <c:v>1.6000000000000001E-3</c:v>
                  </c:pt>
                  <c:pt idx="37">
                    <c:v>2.0000000000000001E-4</c:v>
                  </c:pt>
                  <c:pt idx="38">
                    <c:v>5.0000000000000001E-4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2.2000000000000001E-4</c:v>
                  </c:pt>
                  <c:pt idx="53">
                    <c:v>2.7E-4</c:v>
                  </c:pt>
                  <c:pt idx="54">
                    <c:v>1E-4</c:v>
                  </c:pt>
                  <c:pt idx="55">
                    <c:v>9.0000000000000006E-5</c:v>
                  </c:pt>
                  <c:pt idx="56">
                    <c:v>9.0000000000000006E-5</c:v>
                  </c:pt>
                  <c:pt idx="57">
                    <c:v>1.1E-4</c:v>
                  </c:pt>
                  <c:pt idx="58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0</c:v>
                </c:pt>
                <c:pt idx="2">
                  <c:v>1093.5</c:v>
                </c:pt>
                <c:pt idx="3">
                  <c:v>1093.5</c:v>
                </c:pt>
                <c:pt idx="4">
                  <c:v>1094</c:v>
                </c:pt>
                <c:pt idx="5">
                  <c:v>1104.5</c:v>
                </c:pt>
                <c:pt idx="6">
                  <c:v>1113</c:v>
                </c:pt>
                <c:pt idx="7">
                  <c:v>1223.5</c:v>
                </c:pt>
                <c:pt idx="8">
                  <c:v>1229</c:v>
                </c:pt>
                <c:pt idx="9">
                  <c:v>1587.5</c:v>
                </c:pt>
                <c:pt idx="10">
                  <c:v>1739</c:v>
                </c:pt>
                <c:pt idx="11">
                  <c:v>1812</c:v>
                </c:pt>
                <c:pt idx="12">
                  <c:v>1871.5</c:v>
                </c:pt>
                <c:pt idx="13">
                  <c:v>1874</c:v>
                </c:pt>
                <c:pt idx="14">
                  <c:v>1915</c:v>
                </c:pt>
                <c:pt idx="15">
                  <c:v>1942</c:v>
                </c:pt>
                <c:pt idx="16">
                  <c:v>2045</c:v>
                </c:pt>
                <c:pt idx="17">
                  <c:v>2069</c:v>
                </c:pt>
                <c:pt idx="18">
                  <c:v>2115</c:v>
                </c:pt>
                <c:pt idx="19">
                  <c:v>2228.5</c:v>
                </c:pt>
                <c:pt idx="20">
                  <c:v>2288</c:v>
                </c:pt>
                <c:pt idx="21">
                  <c:v>2385.5</c:v>
                </c:pt>
                <c:pt idx="22">
                  <c:v>2633</c:v>
                </c:pt>
                <c:pt idx="23">
                  <c:v>2706</c:v>
                </c:pt>
                <c:pt idx="24">
                  <c:v>2958</c:v>
                </c:pt>
                <c:pt idx="25">
                  <c:v>3009</c:v>
                </c:pt>
                <c:pt idx="26">
                  <c:v>3074</c:v>
                </c:pt>
                <c:pt idx="27">
                  <c:v>3101</c:v>
                </c:pt>
                <c:pt idx="28">
                  <c:v>3909</c:v>
                </c:pt>
                <c:pt idx="29">
                  <c:v>7872</c:v>
                </c:pt>
                <c:pt idx="30">
                  <c:v>7977.5</c:v>
                </c:pt>
                <c:pt idx="31">
                  <c:v>8750</c:v>
                </c:pt>
                <c:pt idx="32">
                  <c:v>8778</c:v>
                </c:pt>
                <c:pt idx="33">
                  <c:v>8850</c:v>
                </c:pt>
                <c:pt idx="34">
                  <c:v>10040</c:v>
                </c:pt>
                <c:pt idx="35">
                  <c:v>10760</c:v>
                </c:pt>
                <c:pt idx="36">
                  <c:v>11965.5</c:v>
                </c:pt>
                <c:pt idx="37">
                  <c:v>13903</c:v>
                </c:pt>
                <c:pt idx="38">
                  <c:v>13924.5</c:v>
                </c:pt>
                <c:pt idx="39">
                  <c:v>15859.5</c:v>
                </c:pt>
                <c:pt idx="40">
                  <c:v>15862.5</c:v>
                </c:pt>
                <c:pt idx="41">
                  <c:v>15870.5</c:v>
                </c:pt>
                <c:pt idx="42">
                  <c:v>15873</c:v>
                </c:pt>
                <c:pt idx="43">
                  <c:v>15903</c:v>
                </c:pt>
                <c:pt idx="44">
                  <c:v>15930</c:v>
                </c:pt>
                <c:pt idx="45">
                  <c:v>18817.5</c:v>
                </c:pt>
                <c:pt idx="46">
                  <c:v>18818</c:v>
                </c:pt>
                <c:pt idx="47">
                  <c:v>18820.5</c:v>
                </c:pt>
                <c:pt idx="48">
                  <c:v>18823</c:v>
                </c:pt>
                <c:pt idx="49">
                  <c:v>18828.5</c:v>
                </c:pt>
                <c:pt idx="50">
                  <c:v>18831</c:v>
                </c:pt>
                <c:pt idx="51">
                  <c:v>18831.5</c:v>
                </c:pt>
                <c:pt idx="52">
                  <c:v>18834</c:v>
                </c:pt>
                <c:pt idx="53">
                  <c:v>18836.5</c:v>
                </c:pt>
                <c:pt idx="54">
                  <c:v>18839.5</c:v>
                </c:pt>
                <c:pt idx="55">
                  <c:v>18842</c:v>
                </c:pt>
                <c:pt idx="56">
                  <c:v>18850</c:v>
                </c:pt>
                <c:pt idx="57">
                  <c:v>18855.5</c:v>
                </c:pt>
                <c:pt idx="58">
                  <c:v>20711</c:v>
                </c:pt>
              </c:numCache>
            </c:numRef>
          </c:xVal>
          <c:yVal>
            <c:numRef>
              <c:f>Active!$M$21:$M$966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BE-4877-9912-7A3530F199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Active!$D$21:$D$966</c:f>
                <c:numCache>
                  <c:formatCode>General</c:formatCode>
                  <c:ptCount val="946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3.0000000000000001E-3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4.0000000000000001E-3</c:v>
                  </c:pt>
                  <c:pt idx="13">
                    <c:v>4.0000000000000001E-3</c:v>
                  </c:pt>
                  <c:pt idx="14">
                    <c:v>3.0000000000000001E-3</c:v>
                  </c:pt>
                  <c:pt idx="15">
                    <c:v>4.0000000000000001E-3</c:v>
                  </c:pt>
                  <c:pt idx="16">
                    <c:v>5.0000000000000001E-3</c:v>
                  </c:pt>
                  <c:pt idx="17">
                    <c:v>4.0000000000000001E-3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4.0000000000000001E-3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6.0000000000000001E-3</c:v>
                  </c:pt>
                  <c:pt idx="25">
                    <c:v>4.0000000000000001E-3</c:v>
                  </c:pt>
                  <c:pt idx="26">
                    <c:v>2E-3</c:v>
                  </c:pt>
                  <c:pt idx="27">
                    <c:v>2E-3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1.4E-3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1.1000000000000001E-3</c:v>
                  </c:pt>
                  <c:pt idx="34">
                    <c:v>5.9999999999999995E-4</c:v>
                  </c:pt>
                  <c:pt idx="35">
                    <c:v>1.1999999999999999E-3</c:v>
                  </c:pt>
                  <c:pt idx="36">
                    <c:v>1.6000000000000001E-3</c:v>
                  </c:pt>
                  <c:pt idx="37">
                    <c:v>2.0000000000000001E-4</c:v>
                  </c:pt>
                  <c:pt idx="38">
                    <c:v>5.0000000000000001E-4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2.2000000000000001E-4</c:v>
                  </c:pt>
                  <c:pt idx="53">
                    <c:v>2.7E-4</c:v>
                  </c:pt>
                  <c:pt idx="54">
                    <c:v>1E-4</c:v>
                  </c:pt>
                  <c:pt idx="55">
                    <c:v>9.0000000000000006E-5</c:v>
                  </c:pt>
                  <c:pt idx="56">
                    <c:v>9.0000000000000006E-5</c:v>
                  </c:pt>
                  <c:pt idx="57">
                    <c:v>1.1E-4</c:v>
                  </c:pt>
                  <c:pt idx="58">
                    <c:v>8.0000000000000007E-5</c:v>
                  </c:pt>
                </c:numCache>
              </c:numRef>
            </c:plus>
            <c:minus>
              <c:numRef>
                <c:f>Active!$D$21:$D$966</c:f>
                <c:numCache>
                  <c:formatCode>General</c:formatCode>
                  <c:ptCount val="946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3.0000000000000001E-3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6.0000000000000001E-3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4.0000000000000001E-3</c:v>
                  </c:pt>
                  <c:pt idx="13">
                    <c:v>4.0000000000000001E-3</c:v>
                  </c:pt>
                  <c:pt idx="14">
                    <c:v>3.0000000000000001E-3</c:v>
                  </c:pt>
                  <c:pt idx="15">
                    <c:v>4.0000000000000001E-3</c:v>
                  </c:pt>
                  <c:pt idx="16">
                    <c:v>5.0000000000000001E-3</c:v>
                  </c:pt>
                  <c:pt idx="17">
                    <c:v>4.0000000000000001E-3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3.0000000000000001E-3</c:v>
                  </c:pt>
                  <c:pt idx="21">
                    <c:v>4.0000000000000001E-3</c:v>
                  </c:pt>
                  <c:pt idx="22">
                    <c:v>3.0000000000000001E-3</c:v>
                  </c:pt>
                  <c:pt idx="23">
                    <c:v>4.0000000000000001E-3</c:v>
                  </c:pt>
                  <c:pt idx="24">
                    <c:v>6.0000000000000001E-3</c:v>
                  </c:pt>
                  <c:pt idx="25">
                    <c:v>4.0000000000000001E-3</c:v>
                  </c:pt>
                  <c:pt idx="26">
                    <c:v>2E-3</c:v>
                  </c:pt>
                  <c:pt idx="27">
                    <c:v>2E-3</c:v>
                  </c:pt>
                  <c:pt idx="28">
                    <c:v>3.0000000000000001E-3</c:v>
                  </c:pt>
                  <c:pt idx="29">
                    <c:v>4.0000000000000002E-4</c:v>
                  </c:pt>
                  <c:pt idx="30">
                    <c:v>1.4E-3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1.1000000000000001E-3</c:v>
                  </c:pt>
                  <c:pt idx="34">
                    <c:v>5.9999999999999995E-4</c:v>
                  </c:pt>
                  <c:pt idx="35">
                    <c:v>1.1999999999999999E-3</c:v>
                  </c:pt>
                  <c:pt idx="36">
                    <c:v>1.6000000000000001E-3</c:v>
                  </c:pt>
                  <c:pt idx="37">
                    <c:v>2.0000000000000001E-4</c:v>
                  </c:pt>
                  <c:pt idx="38">
                    <c:v>5.0000000000000001E-4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1E-4</c:v>
                  </c:pt>
                  <c:pt idx="50">
                    <c:v>1E-4</c:v>
                  </c:pt>
                  <c:pt idx="51">
                    <c:v>1E-4</c:v>
                  </c:pt>
                  <c:pt idx="52">
                    <c:v>2.2000000000000001E-4</c:v>
                  </c:pt>
                  <c:pt idx="53">
                    <c:v>2.7E-4</c:v>
                  </c:pt>
                  <c:pt idx="54">
                    <c:v>1E-4</c:v>
                  </c:pt>
                  <c:pt idx="55">
                    <c:v>9.0000000000000006E-5</c:v>
                  </c:pt>
                  <c:pt idx="56">
                    <c:v>9.0000000000000006E-5</c:v>
                  </c:pt>
                  <c:pt idx="57">
                    <c:v>1.1E-4</c:v>
                  </c:pt>
                  <c:pt idx="58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0</c:v>
                </c:pt>
                <c:pt idx="2">
                  <c:v>1093.5</c:v>
                </c:pt>
                <c:pt idx="3">
                  <c:v>1093.5</c:v>
                </c:pt>
                <c:pt idx="4">
                  <c:v>1094</c:v>
                </c:pt>
                <c:pt idx="5">
                  <c:v>1104.5</c:v>
                </c:pt>
                <c:pt idx="6">
                  <c:v>1113</c:v>
                </c:pt>
                <c:pt idx="7">
                  <c:v>1223.5</c:v>
                </c:pt>
                <c:pt idx="8">
                  <c:v>1229</c:v>
                </c:pt>
                <c:pt idx="9">
                  <c:v>1587.5</c:v>
                </c:pt>
                <c:pt idx="10">
                  <c:v>1739</c:v>
                </c:pt>
                <c:pt idx="11">
                  <c:v>1812</c:v>
                </c:pt>
                <c:pt idx="12">
                  <c:v>1871.5</c:v>
                </c:pt>
                <c:pt idx="13">
                  <c:v>1874</c:v>
                </c:pt>
                <c:pt idx="14">
                  <c:v>1915</c:v>
                </c:pt>
                <c:pt idx="15">
                  <c:v>1942</c:v>
                </c:pt>
                <c:pt idx="16">
                  <c:v>2045</c:v>
                </c:pt>
                <c:pt idx="17">
                  <c:v>2069</c:v>
                </c:pt>
                <c:pt idx="18">
                  <c:v>2115</c:v>
                </c:pt>
                <c:pt idx="19">
                  <c:v>2228.5</c:v>
                </c:pt>
                <c:pt idx="20">
                  <c:v>2288</c:v>
                </c:pt>
                <c:pt idx="21">
                  <c:v>2385.5</c:v>
                </c:pt>
                <c:pt idx="22">
                  <c:v>2633</c:v>
                </c:pt>
                <c:pt idx="23">
                  <c:v>2706</c:v>
                </c:pt>
                <c:pt idx="24">
                  <c:v>2958</c:v>
                </c:pt>
                <c:pt idx="25">
                  <c:v>3009</c:v>
                </c:pt>
                <c:pt idx="26">
                  <c:v>3074</c:v>
                </c:pt>
                <c:pt idx="27">
                  <c:v>3101</c:v>
                </c:pt>
                <c:pt idx="28">
                  <c:v>3909</c:v>
                </c:pt>
                <c:pt idx="29">
                  <c:v>7872</c:v>
                </c:pt>
                <c:pt idx="30">
                  <c:v>7977.5</c:v>
                </c:pt>
                <c:pt idx="31">
                  <c:v>8750</c:v>
                </c:pt>
                <c:pt idx="32">
                  <c:v>8778</c:v>
                </c:pt>
                <c:pt idx="33">
                  <c:v>8850</c:v>
                </c:pt>
                <c:pt idx="34">
                  <c:v>10040</c:v>
                </c:pt>
                <c:pt idx="35">
                  <c:v>10760</c:v>
                </c:pt>
                <c:pt idx="36">
                  <c:v>11965.5</c:v>
                </c:pt>
                <c:pt idx="37">
                  <c:v>13903</c:v>
                </c:pt>
                <c:pt idx="38">
                  <c:v>13924.5</c:v>
                </c:pt>
                <c:pt idx="39">
                  <c:v>15859.5</c:v>
                </c:pt>
                <c:pt idx="40">
                  <c:v>15862.5</c:v>
                </c:pt>
                <c:pt idx="41">
                  <c:v>15870.5</c:v>
                </c:pt>
                <c:pt idx="42">
                  <c:v>15873</c:v>
                </c:pt>
                <c:pt idx="43">
                  <c:v>15903</c:v>
                </c:pt>
                <c:pt idx="44">
                  <c:v>15930</c:v>
                </c:pt>
                <c:pt idx="45">
                  <c:v>18817.5</c:v>
                </c:pt>
                <c:pt idx="46">
                  <c:v>18818</c:v>
                </c:pt>
                <c:pt idx="47">
                  <c:v>18820.5</c:v>
                </c:pt>
                <c:pt idx="48">
                  <c:v>18823</c:v>
                </c:pt>
                <c:pt idx="49">
                  <c:v>18828.5</c:v>
                </c:pt>
                <c:pt idx="50">
                  <c:v>18831</c:v>
                </c:pt>
                <c:pt idx="51">
                  <c:v>18831.5</c:v>
                </c:pt>
                <c:pt idx="52">
                  <c:v>18834</c:v>
                </c:pt>
                <c:pt idx="53">
                  <c:v>18836.5</c:v>
                </c:pt>
                <c:pt idx="54">
                  <c:v>18839.5</c:v>
                </c:pt>
                <c:pt idx="55">
                  <c:v>18842</c:v>
                </c:pt>
                <c:pt idx="56">
                  <c:v>18850</c:v>
                </c:pt>
                <c:pt idx="57">
                  <c:v>18855.5</c:v>
                </c:pt>
                <c:pt idx="58">
                  <c:v>20711</c:v>
                </c:pt>
              </c:numCache>
            </c:numRef>
          </c:xVal>
          <c:yVal>
            <c:numRef>
              <c:f>Active!$N$21:$N$966</c:f>
              <c:numCache>
                <c:formatCode>General</c:formatCode>
                <c:ptCount val="946"/>
                <c:pt idx="28">
                  <c:v>-2.2774212542572059E-2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BE-4877-9912-7A3530F199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0</c:v>
                </c:pt>
                <c:pt idx="2">
                  <c:v>1093.5</c:v>
                </c:pt>
                <c:pt idx="3">
                  <c:v>1093.5</c:v>
                </c:pt>
                <c:pt idx="4">
                  <c:v>1094</c:v>
                </c:pt>
                <c:pt idx="5">
                  <c:v>1104.5</c:v>
                </c:pt>
                <c:pt idx="6">
                  <c:v>1113</c:v>
                </c:pt>
                <c:pt idx="7">
                  <c:v>1223.5</c:v>
                </c:pt>
                <c:pt idx="8">
                  <c:v>1229</c:v>
                </c:pt>
                <c:pt idx="9">
                  <c:v>1587.5</c:v>
                </c:pt>
                <c:pt idx="10">
                  <c:v>1739</c:v>
                </c:pt>
                <c:pt idx="11">
                  <c:v>1812</c:v>
                </c:pt>
                <c:pt idx="12">
                  <c:v>1871.5</c:v>
                </c:pt>
                <c:pt idx="13">
                  <c:v>1874</c:v>
                </c:pt>
                <c:pt idx="14">
                  <c:v>1915</c:v>
                </c:pt>
                <c:pt idx="15">
                  <c:v>1942</c:v>
                </c:pt>
                <c:pt idx="16">
                  <c:v>2045</c:v>
                </c:pt>
                <c:pt idx="17">
                  <c:v>2069</c:v>
                </c:pt>
                <c:pt idx="18">
                  <c:v>2115</c:v>
                </c:pt>
                <c:pt idx="19">
                  <c:v>2228.5</c:v>
                </c:pt>
                <c:pt idx="20">
                  <c:v>2288</c:v>
                </c:pt>
                <c:pt idx="21">
                  <c:v>2385.5</c:v>
                </c:pt>
                <c:pt idx="22">
                  <c:v>2633</c:v>
                </c:pt>
                <c:pt idx="23">
                  <c:v>2706</c:v>
                </c:pt>
                <c:pt idx="24">
                  <c:v>2958</c:v>
                </c:pt>
                <c:pt idx="25">
                  <c:v>3009</c:v>
                </c:pt>
                <c:pt idx="26">
                  <c:v>3074</c:v>
                </c:pt>
                <c:pt idx="27">
                  <c:v>3101</c:v>
                </c:pt>
                <c:pt idx="28">
                  <c:v>3909</c:v>
                </c:pt>
                <c:pt idx="29">
                  <c:v>7872</c:v>
                </c:pt>
                <c:pt idx="30">
                  <c:v>7977.5</c:v>
                </c:pt>
                <c:pt idx="31">
                  <c:v>8750</c:v>
                </c:pt>
                <c:pt idx="32">
                  <c:v>8778</c:v>
                </c:pt>
                <c:pt idx="33">
                  <c:v>8850</c:v>
                </c:pt>
                <c:pt idx="34">
                  <c:v>10040</c:v>
                </c:pt>
                <c:pt idx="35">
                  <c:v>10760</c:v>
                </c:pt>
                <c:pt idx="36">
                  <c:v>11965.5</c:v>
                </c:pt>
                <c:pt idx="37">
                  <c:v>13903</c:v>
                </c:pt>
                <c:pt idx="38">
                  <c:v>13924.5</c:v>
                </c:pt>
                <c:pt idx="39">
                  <c:v>15859.5</c:v>
                </c:pt>
                <c:pt idx="40">
                  <c:v>15862.5</c:v>
                </c:pt>
                <c:pt idx="41">
                  <c:v>15870.5</c:v>
                </c:pt>
                <c:pt idx="42">
                  <c:v>15873</c:v>
                </c:pt>
                <c:pt idx="43">
                  <c:v>15903</c:v>
                </c:pt>
                <c:pt idx="44">
                  <c:v>15930</c:v>
                </c:pt>
                <c:pt idx="45">
                  <c:v>18817.5</c:v>
                </c:pt>
                <c:pt idx="46">
                  <c:v>18818</c:v>
                </c:pt>
                <c:pt idx="47">
                  <c:v>18820.5</c:v>
                </c:pt>
                <c:pt idx="48">
                  <c:v>18823</c:v>
                </c:pt>
                <c:pt idx="49">
                  <c:v>18828.5</c:v>
                </c:pt>
                <c:pt idx="50">
                  <c:v>18831</c:v>
                </c:pt>
                <c:pt idx="51">
                  <c:v>18831.5</c:v>
                </c:pt>
                <c:pt idx="52">
                  <c:v>18834</c:v>
                </c:pt>
                <c:pt idx="53">
                  <c:v>18836.5</c:v>
                </c:pt>
                <c:pt idx="54">
                  <c:v>18839.5</c:v>
                </c:pt>
                <c:pt idx="55">
                  <c:v>18842</c:v>
                </c:pt>
                <c:pt idx="56">
                  <c:v>18850</c:v>
                </c:pt>
                <c:pt idx="57">
                  <c:v>18855.5</c:v>
                </c:pt>
                <c:pt idx="58">
                  <c:v>20711</c:v>
                </c:pt>
              </c:numCache>
            </c:numRef>
          </c:xVal>
          <c:yVal>
            <c:numRef>
              <c:f>Active!$O$21:$O$966</c:f>
              <c:numCache>
                <c:formatCode>General</c:formatCode>
                <c:ptCount val="946"/>
                <c:pt idx="0">
                  <c:v>5.2421573161463668E-3</c:v>
                </c:pt>
                <c:pt idx="1">
                  <c:v>5.2421573161463668E-3</c:v>
                </c:pt>
                <c:pt idx="2">
                  <c:v>9.2591795622360296E-4</c:v>
                </c:pt>
                <c:pt idx="3">
                  <c:v>9.2591795622360296E-4</c:v>
                </c:pt>
                <c:pt idx="4">
                  <c:v>9.2394436712441626E-4</c:v>
                </c:pt>
                <c:pt idx="5">
                  <c:v>8.8249899604148172E-4</c:v>
                </c:pt>
                <c:pt idx="6">
                  <c:v>8.4894798135529657E-4</c:v>
                </c:pt>
                <c:pt idx="7">
                  <c:v>4.1278479043488879E-4</c:v>
                </c:pt>
                <c:pt idx="8">
                  <c:v>3.9107531034382817E-4</c:v>
                </c:pt>
                <c:pt idx="9">
                  <c:v>-1.0239880737735116E-3</c:v>
                </c:pt>
                <c:pt idx="10">
                  <c:v>-1.6219855708272824E-3</c:v>
                </c:pt>
                <c:pt idx="11">
                  <c:v>-1.9101295793086375E-3</c:v>
                </c:pt>
                <c:pt idx="12">
                  <c:v>-2.1449866821119335E-3</c:v>
                </c:pt>
                <c:pt idx="13">
                  <c:v>-2.1548546276078705E-3</c:v>
                </c:pt>
                <c:pt idx="14">
                  <c:v>-2.3166889337412344E-3</c:v>
                </c:pt>
                <c:pt idx="15">
                  <c:v>-2.4232627450973517E-3</c:v>
                </c:pt>
                <c:pt idx="16">
                  <c:v>-2.8298220995299495E-3</c:v>
                </c:pt>
                <c:pt idx="17">
                  <c:v>-2.9245543762909422E-3</c:v>
                </c:pt>
                <c:pt idx="18">
                  <c:v>-3.1061245734161792E-3</c:v>
                </c:pt>
                <c:pt idx="19">
                  <c:v>-3.5541292989317106E-3</c:v>
                </c:pt>
                <c:pt idx="20">
                  <c:v>-3.7889864017350075E-3</c:v>
                </c:pt>
                <c:pt idx="21">
                  <c:v>-4.1738362760765438E-3</c:v>
                </c:pt>
                <c:pt idx="22">
                  <c:v>-5.1507628801742873E-3</c:v>
                </c:pt>
                <c:pt idx="23">
                  <c:v>-5.4389068886556424E-3</c:v>
                </c:pt>
                <c:pt idx="24">
                  <c:v>-6.4335957946460749E-3</c:v>
                </c:pt>
                <c:pt idx="25">
                  <c:v>-6.6349018827631858E-3</c:v>
                </c:pt>
                <c:pt idx="26">
                  <c:v>-6.8914684656575433E-3</c:v>
                </c:pt>
                <c:pt idx="27">
                  <c:v>-6.9980422770136597E-3</c:v>
                </c:pt>
                <c:pt idx="28">
                  <c:v>-1.018736226130044E-2</c:v>
                </c:pt>
                <c:pt idx="29">
                  <c:v>-2.5830029461459479E-2</c:v>
                </c:pt>
                <c:pt idx="30">
                  <c:v>-2.6246456761388013E-2</c:v>
                </c:pt>
                <c:pt idx="31">
                  <c:v>-2.9295651919632491E-2</c:v>
                </c:pt>
                <c:pt idx="32">
                  <c:v>-2.940617290918698E-2</c:v>
                </c:pt>
                <c:pt idx="33">
                  <c:v>-2.9690369739469962E-2</c:v>
                </c:pt>
                <c:pt idx="34">
                  <c:v>-3.4387511795535883E-2</c:v>
                </c:pt>
                <c:pt idx="35">
                  <c:v>-3.7229480098365686E-2</c:v>
                </c:pt>
                <c:pt idx="36">
                  <c:v>-4.1987803416506417E-2</c:v>
                </c:pt>
                <c:pt idx="37">
                  <c:v>-4.9635461175857459E-2</c:v>
                </c:pt>
                <c:pt idx="38">
                  <c:v>-4.9720325507122506E-2</c:v>
                </c:pt>
                <c:pt idx="39">
                  <c:v>-5.7358115320977607E-2</c:v>
                </c:pt>
                <c:pt idx="40">
                  <c:v>-5.7369956855572724E-2</c:v>
                </c:pt>
                <c:pt idx="41">
                  <c:v>-5.7401534281159725E-2</c:v>
                </c:pt>
                <c:pt idx="42">
                  <c:v>-5.7411402226655667E-2</c:v>
                </c:pt>
                <c:pt idx="43">
                  <c:v>-5.7529817572606903E-2</c:v>
                </c:pt>
                <c:pt idx="44">
                  <c:v>-5.7636391383963023E-2</c:v>
                </c:pt>
                <c:pt idx="45">
                  <c:v>-6.9033868431770049E-2</c:v>
                </c:pt>
                <c:pt idx="46">
                  <c:v>-6.9035842020869237E-2</c:v>
                </c:pt>
                <c:pt idx="47">
                  <c:v>-6.9045709966365165E-2</c:v>
                </c:pt>
                <c:pt idx="48">
                  <c:v>-6.9055577911861107E-2</c:v>
                </c:pt>
                <c:pt idx="49">
                  <c:v>-6.9077287391952166E-2</c:v>
                </c:pt>
                <c:pt idx="50">
                  <c:v>-6.9087155337448108E-2</c:v>
                </c:pt>
                <c:pt idx="51">
                  <c:v>-6.9089128926547297E-2</c:v>
                </c:pt>
                <c:pt idx="52">
                  <c:v>-6.9098996872043225E-2</c:v>
                </c:pt>
                <c:pt idx="53">
                  <c:v>-6.9108864817539167E-2</c:v>
                </c:pt>
                <c:pt idx="54">
                  <c:v>-6.9120706352134284E-2</c:v>
                </c:pt>
                <c:pt idx="55">
                  <c:v>-6.9130574297630226E-2</c:v>
                </c:pt>
                <c:pt idx="56">
                  <c:v>-6.9162151723217227E-2</c:v>
                </c:pt>
                <c:pt idx="57">
                  <c:v>-6.9183861203308286E-2</c:v>
                </c:pt>
                <c:pt idx="58">
                  <c:v>-7.6507850350392592E-2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BE-4877-9912-7A3530F19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380760"/>
        <c:axId val="1"/>
      </c:scatterChart>
      <c:valAx>
        <c:axId val="672380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380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75366568914952"/>
          <c:w val="0.634586466165413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17</xdr:col>
      <xdr:colOff>133350</xdr:colOff>
      <xdr:row>18</xdr:row>
      <xdr:rowOff>152400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C2C04C5-CFBE-49F0-D586-26CD432D2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07"/>
  <sheetViews>
    <sheetView tabSelected="1" workbookViewId="0">
      <pane xSplit="14" ySplit="22" topLeftCell="O62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6.140625" customWidth="1"/>
    <col min="2" max="2" width="3.8554687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</row>
    <row r="2" spans="1:7" x14ac:dyDescent="0.2">
      <c r="A2" t="s">
        <v>23</v>
      </c>
      <c r="B2" t="s">
        <v>38</v>
      </c>
      <c r="C2" s="3"/>
      <c r="D2" s="3"/>
    </row>
    <row r="3" spans="1:7" ht="13.5" thickBot="1" x14ac:dyDescent="0.25"/>
    <row r="4" spans="1:7" ht="14.25" thickTop="1" thickBot="1" x14ac:dyDescent="0.25">
      <c r="A4" s="5" t="s">
        <v>42</v>
      </c>
      <c r="C4" s="8">
        <v>52122.66</v>
      </c>
      <c r="D4" s="9">
        <v>0.36899999999999999</v>
      </c>
    </row>
    <row r="6" spans="1:7" x14ac:dyDescent="0.2">
      <c r="A6" s="5" t="s">
        <v>0</v>
      </c>
    </row>
    <row r="7" spans="1:7" x14ac:dyDescent="0.2">
      <c r="A7" t="s">
        <v>1</v>
      </c>
      <c r="C7">
        <v>52122.66</v>
      </c>
      <c r="D7" s="29" t="s">
        <v>28</v>
      </c>
    </row>
    <row r="8" spans="1:7" x14ac:dyDescent="0.2">
      <c r="A8" t="s">
        <v>2</v>
      </c>
      <c r="C8">
        <v>0.36912989874968966</v>
      </c>
      <c r="D8" s="30">
        <v>5221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14</v>
      </c>
      <c r="B11" s="12"/>
      <c r="C11" s="24">
        <f ca="1">INTERCEPT(INDIRECT($G$11):G959,INDIRECT($F$11):F959)</f>
        <v>5.2421573161463668E-3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15</v>
      </c>
      <c r="B12" s="12"/>
      <c r="C12" s="24">
        <f ca="1">SLOPE(INDIRECT($G$11):G959,INDIRECT($F$11):F959)</f>
        <v>-3.9471781983747265E-6</v>
      </c>
      <c r="D12" s="3"/>
      <c r="E12" s="12"/>
    </row>
    <row r="13" spans="1:7" x14ac:dyDescent="0.2">
      <c r="A13" s="12" t="s">
        <v>18</v>
      </c>
      <c r="B13" s="12"/>
      <c r="C13" s="3" t="s">
        <v>12</v>
      </c>
      <c r="D13" s="16" t="s">
        <v>45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60375.8157818287</v>
      </c>
    </row>
    <row r="15" spans="1:7" x14ac:dyDescent="0.2">
      <c r="A15" s="14" t="s">
        <v>16</v>
      </c>
      <c r="B15" s="12"/>
      <c r="C15" s="15">
        <f ca="1">(C7+C11)+(C8+C12)*INT(MAX(F21:F3500))</f>
        <v>59767.632825154476</v>
      </c>
      <c r="D15" s="16" t="s">
        <v>46</v>
      </c>
      <c r="E15" s="17">
        <f ca="1">ROUND(2*(E14-$C$7)/$C$8,0)/2+E13</f>
        <v>22359.5</v>
      </c>
    </row>
    <row r="16" spans="1:7" x14ac:dyDescent="0.2">
      <c r="A16" s="18" t="s">
        <v>3</v>
      </c>
      <c r="B16" s="12"/>
      <c r="C16" s="19">
        <f ca="1">+C8+C12</f>
        <v>0.36912595157149131</v>
      </c>
      <c r="D16" s="16" t="s">
        <v>33</v>
      </c>
      <c r="E16" s="26">
        <f ca="1">ROUND(2*(E14-$C$15)/$C$16,0)/2+E13</f>
        <v>1648.5</v>
      </c>
    </row>
    <row r="17" spans="1:21" ht="13.5" thickBot="1" x14ac:dyDescent="0.25">
      <c r="A17" s="16" t="s">
        <v>29</v>
      </c>
      <c r="B17" s="12"/>
      <c r="C17" s="12">
        <f>COUNT(C21:C2158)</f>
        <v>59</v>
      </c>
      <c r="D17" s="16" t="s">
        <v>34</v>
      </c>
      <c r="E17" s="20">
        <f ca="1">+$C$15+$C$16*E16-15018.5-$C$9/24</f>
        <v>45358.032789653415</v>
      </c>
    </row>
    <row r="18" spans="1:21" ht="14.25" thickTop="1" thickBot="1" x14ac:dyDescent="0.25">
      <c r="A18" s="18" t="s">
        <v>4</v>
      </c>
      <c r="B18" s="12"/>
      <c r="C18" s="21">
        <f ca="1">+C15</f>
        <v>59767.632825154476</v>
      </c>
      <c r="D18" s="22">
        <f ca="1">+C16</f>
        <v>0.36912595157149131</v>
      </c>
      <c r="E18" s="23" t="s">
        <v>35</v>
      </c>
    </row>
    <row r="19" spans="1:21" ht="13.5" thickTop="1" x14ac:dyDescent="0.2">
      <c r="A19" s="27" t="s">
        <v>36</v>
      </c>
      <c r="E19" s="28">
        <v>22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49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  <c r="S20" s="56" t="s">
        <v>84</v>
      </c>
    </row>
    <row r="21" spans="1:21" ht="12" customHeight="1" x14ac:dyDescent="0.2">
      <c r="A21" t="s">
        <v>37</v>
      </c>
      <c r="C21">
        <v>52122.66</v>
      </c>
      <c r="D21" s="10" t="s">
        <v>12</v>
      </c>
      <c r="E21">
        <f t="shared" ref="E21:E37" si="0">+(C21-C$7)/C$8</f>
        <v>0</v>
      </c>
      <c r="F21">
        <f t="shared" ref="F21:F37" si="1">ROUND(2*E21,0)/2</f>
        <v>0</v>
      </c>
      <c r="G21">
        <f t="shared" ref="G21:G37" si="2">+C21-(C$7+F21*C$8)</f>
        <v>0</v>
      </c>
      <c r="H21">
        <f>+G21</f>
        <v>0</v>
      </c>
      <c r="O21">
        <f t="shared" ref="O21:O37" ca="1" si="3">+C$11+C$12*$F21</f>
        <v>5.2421573161463668E-3</v>
      </c>
      <c r="Q21" s="2">
        <f t="shared" ref="Q21:Q37" si="4">+C21-15018.5</f>
        <v>37104.160000000003</v>
      </c>
    </row>
    <row r="22" spans="1:21" ht="12" customHeight="1" x14ac:dyDescent="0.2">
      <c r="A22" s="49" t="s">
        <v>85</v>
      </c>
      <c r="B22" s="50" t="s">
        <v>41</v>
      </c>
      <c r="C22" s="53">
        <v>52122.66</v>
      </c>
      <c r="D22" s="54">
        <v>2E-3</v>
      </c>
      <c r="E22" s="35">
        <f t="shared" si="0"/>
        <v>0</v>
      </c>
      <c r="F22" s="51">
        <f t="shared" si="1"/>
        <v>0</v>
      </c>
      <c r="G22" s="51">
        <f t="shared" si="2"/>
        <v>0</v>
      </c>
      <c r="H22" s="51"/>
      <c r="I22" s="51">
        <f>+G22</f>
        <v>0</v>
      </c>
      <c r="J22" s="51"/>
      <c r="K22" s="51"/>
      <c r="L22" s="51"/>
      <c r="M22" s="51"/>
      <c r="N22" s="51"/>
      <c r="O22" s="51">
        <f t="shared" ca="1" si="3"/>
        <v>5.2421573161463668E-3</v>
      </c>
      <c r="P22" s="51"/>
      <c r="Q22" s="52">
        <f t="shared" si="4"/>
        <v>37104.160000000003</v>
      </c>
      <c r="R22" s="51"/>
      <c r="S22" s="51"/>
      <c r="T22" s="51"/>
      <c r="U22" s="51"/>
    </row>
    <row r="23" spans="1:21" ht="12" customHeight="1" x14ac:dyDescent="0.2">
      <c r="A23" s="31" t="s">
        <v>39</v>
      </c>
      <c r="B23" s="32" t="s">
        <v>40</v>
      </c>
      <c r="C23" s="31">
        <v>52526.303999999996</v>
      </c>
      <c r="D23" s="31">
        <v>5.0000000000000001E-3</v>
      </c>
      <c r="E23">
        <f t="shared" si="0"/>
        <v>1093.5012345713767</v>
      </c>
      <c r="F23">
        <f t="shared" si="1"/>
        <v>1093.5</v>
      </c>
      <c r="G23">
        <f t="shared" si="2"/>
        <v>4.5571720693260431E-4</v>
      </c>
      <c r="H23">
        <f>+G23</f>
        <v>4.5571720693260431E-4</v>
      </c>
      <c r="O23">
        <f t="shared" ca="1" si="3"/>
        <v>9.2591795622360296E-4</v>
      </c>
      <c r="Q23" s="2">
        <f t="shared" si="4"/>
        <v>37507.803999999996</v>
      </c>
      <c r="R23" t="e">
        <f>IF(ABS(#REF!-C22)&lt;0.00001,1,"")</f>
        <v>#REF!</v>
      </c>
    </row>
    <row r="24" spans="1:21" ht="12" customHeight="1" x14ac:dyDescent="0.2">
      <c r="A24" s="49" t="s">
        <v>85</v>
      </c>
      <c r="B24" s="50" t="s">
        <v>40</v>
      </c>
      <c r="C24" s="53">
        <v>52526.303999999996</v>
      </c>
      <c r="D24" s="54">
        <v>5.0000000000000001E-3</v>
      </c>
      <c r="E24" s="35">
        <f t="shared" si="0"/>
        <v>1093.5012345713767</v>
      </c>
      <c r="F24" s="51">
        <f t="shared" si="1"/>
        <v>1093.5</v>
      </c>
      <c r="G24" s="51">
        <f t="shared" si="2"/>
        <v>4.5571720693260431E-4</v>
      </c>
      <c r="H24" s="51"/>
      <c r="I24" s="51">
        <f>+G24</f>
        <v>4.5571720693260431E-4</v>
      </c>
      <c r="J24" s="51"/>
      <c r="K24" s="51"/>
      <c r="L24" s="51"/>
      <c r="M24" s="51"/>
      <c r="N24" s="51"/>
      <c r="O24" s="51">
        <f t="shared" ca="1" si="3"/>
        <v>9.2591795622360296E-4</v>
      </c>
      <c r="P24" s="51"/>
      <c r="Q24" s="52">
        <f t="shared" si="4"/>
        <v>37507.803999999996</v>
      </c>
      <c r="R24" s="51"/>
      <c r="S24" s="51"/>
      <c r="T24" s="51"/>
      <c r="U24" s="51"/>
    </row>
    <row r="25" spans="1:21" ht="12" customHeight="1" x14ac:dyDescent="0.2">
      <c r="A25" s="49" t="s">
        <v>85</v>
      </c>
      <c r="B25" s="50" t="s">
        <v>41</v>
      </c>
      <c r="C25" s="53">
        <v>52526.485999999997</v>
      </c>
      <c r="D25" s="54">
        <v>3.0000000000000001E-3</v>
      </c>
      <c r="E25" s="35">
        <f t="shared" si="0"/>
        <v>1093.9942859351845</v>
      </c>
      <c r="F25" s="51">
        <f t="shared" si="1"/>
        <v>1094</v>
      </c>
      <c r="G25" s="51">
        <f t="shared" si="2"/>
        <v>-2.1092321694595739E-3</v>
      </c>
      <c r="H25" s="51"/>
      <c r="I25" s="51">
        <f>+G25</f>
        <v>-2.1092321694595739E-3</v>
      </c>
      <c r="J25" s="51"/>
      <c r="K25" s="51"/>
      <c r="L25" s="51"/>
      <c r="M25" s="51"/>
      <c r="N25" s="51"/>
      <c r="O25" s="51">
        <f t="shared" ca="1" si="3"/>
        <v>9.2394436712441626E-4</v>
      </c>
      <c r="P25" s="51"/>
      <c r="Q25" s="52">
        <f t="shared" si="4"/>
        <v>37507.985999999997</v>
      </c>
      <c r="R25" s="51"/>
      <c r="S25" s="51"/>
      <c r="T25" s="51"/>
      <c r="U25" s="51"/>
    </row>
    <row r="26" spans="1:21" ht="12" customHeight="1" x14ac:dyDescent="0.2">
      <c r="A26" s="49" t="s">
        <v>85</v>
      </c>
      <c r="B26" s="50" t="s">
        <v>40</v>
      </c>
      <c r="C26" s="53">
        <v>52530.362999999998</v>
      </c>
      <c r="D26" s="54">
        <v>4.0000000000000001E-3</v>
      </c>
      <c r="E26" s="35">
        <f t="shared" si="0"/>
        <v>1104.4973636136183</v>
      </c>
      <c r="F26" s="51">
        <f t="shared" si="1"/>
        <v>1104.5</v>
      </c>
      <c r="G26" s="51">
        <f t="shared" si="2"/>
        <v>-9.7316903702449054E-4</v>
      </c>
      <c r="H26" s="51"/>
      <c r="I26" s="51">
        <f>+G26</f>
        <v>-9.7316903702449054E-4</v>
      </c>
      <c r="J26" s="51"/>
      <c r="K26" s="51"/>
      <c r="L26" s="51"/>
      <c r="M26" s="51"/>
      <c r="N26" s="51"/>
      <c r="O26" s="51">
        <f t="shared" ca="1" si="3"/>
        <v>8.8249899604148172E-4</v>
      </c>
      <c r="P26" s="51"/>
      <c r="Q26" s="52">
        <f t="shared" si="4"/>
        <v>37511.862999999998</v>
      </c>
      <c r="R26" s="51"/>
      <c r="S26" s="51"/>
      <c r="T26" s="51"/>
      <c r="U26" s="51"/>
    </row>
    <row r="27" spans="1:21" ht="12" customHeight="1" x14ac:dyDescent="0.2">
      <c r="A27" s="49" t="s">
        <v>85</v>
      </c>
      <c r="B27" s="50" t="s">
        <v>41</v>
      </c>
      <c r="C27" s="53">
        <v>52533.495999999999</v>
      </c>
      <c r="D27" s="54">
        <v>3.0000000000000001E-3</v>
      </c>
      <c r="E27" s="35">
        <f t="shared" si="0"/>
        <v>1112.9848906619925</v>
      </c>
      <c r="F27" s="51">
        <f t="shared" si="1"/>
        <v>1113</v>
      </c>
      <c r="G27" s="51">
        <f t="shared" si="2"/>
        <v>-5.5773084095562808E-3</v>
      </c>
      <c r="H27" s="51"/>
      <c r="I27" s="51">
        <f>+G27</f>
        <v>-5.5773084095562808E-3</v>
      </c>
      <c r="J27" s="51"/>
      <c r="K27" s="51"/>
      <c r="L27" s="51"/>
      <c r="M27" s="51"/>
      <c r="N27" s="51"/>
      <c r="O27" s="51">
        <f t="shared" ca="1" si="3"/>
        <v>8.4894798135529657E-4</v>
      </c>
      <c r="P27" s="51"/>
      <c r="Q27" s="52">
        <f t="shared" si="4"/>
        <v>37514.995999999999</v>
      </c>
      <c r="R27" s="51"/>
      <c r="S27" s="51"/>
      <c r="T27" s="51"/>
      <c r="U27" s="51"/>
    </row>
    <row r="28" spans="1:21" ht="12" customHeight="1" x14ac:dyDescent="0.2">
      <c r="A28" s="49" t="s">
        <v>85</v>
      </c>
      <c r="B28" s="50" t="s">
        <v>40</v>
      </c>
      <c r="C28" s="53">
        <v>52574.298000000003</v>
      </c>
      <c r="D28" s="54">
        <v>6.0000000000000001E-3</v>
      </c>
      <c r="E28" s="35">
        <f t="shared" si="0"/>
        <v>1223.5205046510168</v>
      </c>
      <c r="F28" s="51">
        <f t="shared" si="1"/>
        <v>1223.5</v>
      </c>
      <c r="G28" s="51">
        <f t="shared" si="2"/>
        <v>7.5688797514885664E-3</v>
      </c>
      <c r="H28" s="51"/>
      <c r="I28" s="51">
        <f>+G28</f>
        <v>7.5688797514885664E-3</v>
      </c>
      <c r="J28" s="51"/>
      <c r="K28" s="51"/>
      <c r="L28" s="51"/>
      <c r="M28" s="51"/>
      <c r="N28" s="51"/>
      <c r="O28" s="51">
        <f t="shared" ca="1" si="3"/>
        <v>4.1278479043488879E-4</v>
      </c>
      <c r="P28" s="51"/>
      <c r="Q28" s="52">
        <f t="shared" si="4"/>
        <v>37555.798000000003</v>
      </c>
      <c r="R28" s="51"/>
      <c r="S28" s="51"/>
      <c r="T28" s="51"/>
      <c r="U28" s="51"/>
    </row>
    <row r="29" spans="1:21" ht="12" customHeight="1" x14ac:dyDescent="0.2">
      <c r="A29" s="49" t="s">
        <v>85</v>
      </c>
      <c r="B29" s="50" t="s">
        <v>41</v>
      </c>
      <c r="C29" s="53">
        <v>52576.322</v>
      </c>
      <c r="D29" s="54">
        <v>4.0000000000000001E-3</v>
      </c>
      <c r="E29" s="35">
        <f t="shared" si="0"/>
        <v>1229.0036692682781</v>
      </c>
      <c r="F29" s="51">
        <f t="shared" si="1"/>
        <v>1229</v>
      </c>
      <c r="G29" s="51">
        <f t="shared" si="2"/>
        <v>1.3544366302085109E-3</v>
      </c>
      <c r="H29" s="51"/>
      <c r="I29" s="51">
        <f>+G29</f>
        <v>1.3544366302085109E-3</v>
      </c>
      <c r="J29" s="51"/>
      <c r="K29" s="51"/>
      <c r="L29" s="51"/>
      <c r="M29" s="51"/>
      <c r="N29" s="51"/>
      <c r="O29" s="51">
        <f t="shared" ca="1" si="3"/>
        <v>3.9107531034382817E-4</v>
      </c>
      <c r="P29" s="51"/>
      <c r="Q29" s="52">
        <f t="shared" si="4"/>
        <v>37557.822</v>
      </c>
      <c r="R29" s="51"/>
      <c r="S29" s="51"/>
      <c r="T29" s="51"/>
      <c r="U29" s="51"/>
    </row>
    <row r="30" spans="1:21" ht="12" customHeight="1" x14ac:dyDescent="0.2">
      <c r="A30" s="49" t="s">
        <v>85</v>
      </c>
      <c r="B30" s="50" t="s">
        <v>40</v>
      </c>
      <c r="C30" s="53">
        <v>52708.658000000003</v>
      </c>
      <c r="D30" s="54">
        <v>3.0000000000000001E-3</v>
      </c>
      <c r="E30" s="35">
        <f t="shared" si="0"/>
        <v>1587.5116103704463</v>
      </c>
      <c r="F30" s="51">
        <f t="shared" si="1"/>
        <v>1587.5</v>
      </c>
      <c r="G30" s="51">
        <f t="shared" si="2"/>
        <v>4.2857348671532236E-3</v>
      </c>
      <c r="H30" s="51"/>
      <c r="I30" s="51">
        <f>+G30</f>
        <v>4.2857348671532236E-3</v>
      </c>
      <c r="J30" s="51"/>
      <c r="K30" s="51"/>
      <c r="L30" s="51"/>
      <c r="M30" s="51"/>
      <c r="N30" s="51"/>
      <c r="O30" s="51">
        <f t="shared" ca="1" si="3"/>
        <v>-1.0239880737735116E-3</v>
      </c>
      <c r="P30" s="51"/>
      <c r="Q30" s="52">
        <f t="shared" si="4"/>
        <v>37690.158000000003</v>
      </c>
      <c r="R30" s="51"/>
      <c r="S30" s="51"/>
      <c r="T30" s="51"/>
      <c r="U30" s="51"/>
    </row>
    <row r="31" spans="1:21" ht="12" customHeight="1" x14ac:dyDescent="0.2">
      <c r="A31" s="49" t="s">
        <v>85</v>
      </c>
      <c r="B31" s="50" t="s">
        <v>41</v>
      </c>
      <c r="C31" s="53">
        <v>52764.582000000002</v>
      </c>
      <c r="D31" s="54">
        <v>3.0000000000000001E-3</v>
      </c>
      <c r="E31" s="35">
        <f t="shared" si="0"/>
        <v>1739.0138327301734</v>
      </c>
      <c r="F31" s="51">
        <f t="shared" si="1"/>
        <v>1739</v>
      </c>
      <c r="G31" s="51">
        <f t="shared" si="2"/>
        <v>5.1060742916888557E-3</v>
      </c>
      <c r="H31" s="51"/>
      <c r="I31" s="51">
        <f>+G31</f>
        <v>5.1060742916888557E-3</v>
      </c>
      <c r="J31" s="51"/>
      <c r="K31" s="51"/>
      <c r="L31" s="51"/>
      <c r="M31" s="51"/>
      <c r="N31" s="51"/>
      <c r="O31" s="51">
        <f t="shared" ca="1" si="3"/>
        <v>-1.6219855708272824E-3</v>
      </c>
      <c r="P31" s="51"/>
      <c r="Q31" s="52">
        <f t="shared" si="4"/>
        <v>37746.082000000002</v>
      </c>
      <c r="R31" s="51"/>
      <c r="S31" s="51"/>
      <c r="T31" s="51"/>
      <c r="U31" s="51"/>
    </row>
    <row r="32" spans="1:21" ht="12" customHeight="1" x14ac:dyDescent="0.2">
      <c r="A32" s="49" t="s">
        <v>85</v>
      </c>
      <c r="B32" s="50" t="s">
        <v>41</v>
      </c>
      <c r="C32" s="53">
        <v>52791.525000000001</v>
      </c>
      <c r="D32" s="54">
        <v>6.0000000000000001E-3</v>
      </c>
      <c r="E32" s="35">
        <f t="shared" si="0"/>
        <v>1812.00439808741</v>
      </c>
      <c r="F32" s="51">
        <f t="shared" si="1"/>
        <v>1812</v>
      </c>
      <c r="G32" s="51">
        <f t="shared" si="2"/>
        <v>1.6234655631706119E-3</v>
      </c>
      <c r="H32" s="51"/>
      <c r="I32" s="51">
        <f>+G32</f>
        <v>1.6234655631706119E-3</v>
      </c>
      <c r="J32" s="51"/>
      <c r="K32" s="51"/>
      <c r="L32" s="51"/>
      <c r="M32" s="51"/>
      <c r="N32" s="51"/>
      <c r="O32" s="51">
        <f t="shared" ca="1" si="3"/>
        <v>-1.9101295793086375E-3</v>
      </c>
      <c r="P32" s="51"/>
      <c r="Q32" s="52">
        <f t="shared" si="4"/>
        <v>37773.025000000001</v>
      </c>
      <c r="R32" s="51"/>
      <c r="S32" s="51"/>
      <c r="T32" s="51"/>
      <c r="U32" s="51"/>
    </row>
    <row r="33" spans="1:21" ht="12" customHeight="1" x14ac:dyDescent="0.2">
      <c r="A33" s="49" t="s">
        <v>85</v>
      </c>
      <c r="B33" s="50" t="s">
        <v>40</v>
      </c>
      <c r="C33" s="53">
        <v>52813.489000000001</v>
      </c>
      <c r="D33" s="54">
        <v>4.0000000000000001E-3</v>
      </c>
      <c r="E33" s="35">
        <f t="shared" si="0"/>
        <v>1871.5064868491061</v>
      </c>
      <c r="F33" s="51">
        <f t="shared" si="1"/>
        <v>1871.5</v>
      </c>
      <c r="G33" s="51">
        <f t="shared" si="2"/>
        <v>2.3944899512571283E-3</v>
      </c>
      <c r="H33" s="51"/>
      <c r="I33" s="51">
        <f>+G33</f>
        <v>2.3944899512571283E-3</v>
      </c>
      <c r="J33" s="51"/>
      <c r="K33" s="51"/>
      <c r="L33" s="51"/>
      <c r="M33" s="51"/>
      <c r="N33" s="51"/>
      <c r="O33" s="51">
        <f t="shared" ca="1" si="3"/>
        <v>-2.1449866821119335E-3</v>
      </c>
      <c r="P33" s="51"/>
      <c r="Q33" s="52">
        <f t="shared" si="4"/>
        <v>37794.989000000001</v>
      </c>
      <c r="R33" s="51"/>
      <c r="S33" s="51"/>
      <c r="T33" s="51"/>
      <c r="U33" s="51"/>
    </row>
    <row r="34" spans="1:21" ht="12" customHeight="1" x14ac:dyDescent="0.2">
      <c r="A34" s="49" t="s">
        <v>85</v>
      </c>
      <c r="B34" s="50" t="s">
        <v>41</v>
      </c>
      <c r="C34" s="53">
        <v>52814.411</v>
      </c>
      <c r="D34" s="54">
        <v>4.0000000000000001E-3</v>
      </c>
      <c r="E34" s="35">
        <f t="shared" si="0"/>
        <v>1874.0042525492611</v>
      </c>
      <c r="F34" s="51">
        <f t="shared" si="1"/>
        <v>1874</v>
      </c>
      <c r="G34" s="51">
        <f t="shared" si="2"/>
        <v>1.5697430790169165E-3</v>
      </c>
      <c r="H34" s="51"/>
      <c r="I34" s="51">
        <f>+G34</f>
        <v>1.5697430790169165E-3</v>
      </c>
      <c r="J34" s="51"/>
      <c r="K34" s="51"/>
      <c r="L34" s="51"/>
      <c r="M34" s="51"/>
      <c r="N34" s="51"/>
      <c r="O34" s="51">
        <f t="shared" ca="1" si="3"/>
        <v>-2.1548546276078705E-3</v>
      </c>
      <c r="P34" s="51"/>
      <c r="Q34" s="52">
        <f t="shared" si="4"/>
        <v>37795.911</v>
      </c>
      <c r="R34" s="51"/>
      <c r="S34" s="51"/>
      <c r="T34" s="51"/>
      <c r="U34" s="51"/>
    </row>
    <row r="35" spans="1:21" ht="12" customHeight="1" x14ac:dyDescent="0.2">
      <c r="A35" s="49" t="s">
        <v>85</v>
      </c>
      <c r="B35" s="50" t="s">
        <v>41</v>
      </c>
      <c r="C35" s="53">
        <v>52829.536</v>
      </c>
      <c r="D35" s="54">
        <v>3.0000000000000001E-3</v>
      </c>
      <c r="E35" s="35">
        <f t="shared" si="0"/>
        <v>1914.978988140258</v>
      </c>
      <c r="F35" s="51">
        <f t="shared" si="1"/>
        <v>1915</v>
      </c>
      <c r="G35" s="51">
        <f t="shared" si="2"/>
        <v>-7.756105660519097E-3</v>
      </c>
      <c r="H35" s="51"/>
      <c r="I35" s="51">
        <f>+G35</f>
        <v>-7.756105660519097E-3</v>
      </c>
      <c r="J35" s="51"/>
      <c r="K35" s="51"/>
      <c r="L35" s="51"/>
      <c r="M35" s="51"/>
      <c r="N35" s="51"/>
      <c r="O35" s="51">
        <f t="shared" ca="1" si="3"/>
        <v>-2.3166889337412344E-3</v>
      </c>
      <c r="P35" s="51"/>
      <c r="Q35" s="52">
        <f t="shared" si="4"/>
        <v>37811.036</v>
      </c>
      <c r="R35" s="51"/>
      <c r="S35" s="51"/>
      <c r="T35" s="51"/>
      <c r="U35" s="51"/>
    </row>
    <row r="36" spans="1:21" ht="12" customHeight="1" x14ac:dyDescent="0.2">
      <c r="A36" s="49" t="s">
        <v>85</v>
      </c>
      <c r="B36" s="50" t="s">
        <v>41</v>
      </c>
      <c r="C36" s="53">
        <v>52839.512000000002</v>
      </c>
      <c r="D36" s="54">
        <v>4.0000000000000001E-3</v>
      </c>
      <c r="E36" s="35">
        <f t="shared" si="0"/>
        <v>1942.0047046530435</v>
      </c>
      <c r="F36" s="51">
        <f t="shared" si="1"/>
        <v>1942</v>
      </c>
      <c r="G36" s="51">
        <f t="shared" si="2"/>
        <v>1.7366281026625074E-3</v>
      </c>
      <c r="H36" s="51"/>
      <c r="I36" s="51">
        <f>+G36</f>
        <v>1.7366281026625074E-3</v>
      </c>
      <c r="J36" s="51"/>
      <c r="K36" s="51"/>
      <c r="L36" s="51"/>
      <c r="M36" s="51"/>
      <c r="N36" s="51"/>
      <c r="O36" s="51">
        <f t="shared" ca="1" si="3"/>
        <v>-2.4232627450973517E-3</v>
      </c>
      <c r="P36" s="51"/>
      <c r="Q36" s="52">
        <f t="shared" si="4"/>
        <v>37821.012000000002</v>
      </c>
      <c r="R36" s="51"/>
      <c r="S36" s="51"/>
      <c r="T36" s="51"/>
      <c r="U36" s="51"/>
    </row>
    <row r="37" spans="1:21" ht="12" customHeight="1" x14ac:dyDescent="0.2">
      <c r="A37" s="49" t="s">
        <v>85</v>
      </c>
      <c r="B37" s="50" t="s">
        <v>41</v>
      </c>
      <c r="C37" s="53">
        <v>52877.531999999999</v>
      </c>
      <c r="D37" s="54">
        <v>5.0000000000000001E-3</v>
      </c>
      <c r="E37" s="35">
        <f t="shared" si="0"/>
        <v>2045.0036763667342</v>
      </c>
      <c r="F37" s="51">
        <f t="shared" si="1"/>
        <v>2045</v>
      </c>
      <c r="G37" s="51">
        <f t="shared" si="2"/>
        <v>1.3570568771683611E-3</v>
      </c>
      <c r="H37" s="51"/>
      <c r="I37" s="51">
        <f>+G37</f>
        <v>1.3570568771683611E-3</v>
      </c>
      <c r="J37" s="51"/>
      <c r="K37" s="51"/>
      <c r="L37" s="51"/>
      <c r="M37" s="51"/>
      <c r="N37" s="51"/>
      <c r="O37" s="51">
        <f t="shared" ca="1" si="3"/>
        <v>-2.8298220995299495E-3</v>
      </c>
      <c r="P37" s="51"/>
      <c r="Q37" s="52">
        <f t="shared" si="4"/>
        <v>37859.031999999999</v>
      </c>
      <c r="R37" s="51"/>
      <c r="S37" s="51"/>
      <c r="T37" s="51"/>
      <c r="U37" s="51"/>
    </row>
    <row r="38" spans="1:21" ht="12" customHeight="1" x14ac:dyDescent="0.2">
      <c r="A38" s="49" t="s">
        <v>85</v>
      </c>
      <c r="B38" s="50" t="s">
        <v>41</v>
      </c>
      <c r="C38" s="53">
        <v>52886.392999999996</v>
      </c>
      <c r="D38" s="54">
        <v>4.0000000000000001E-3</v>
      </c>
      <c r="E38" s="35">
        <f t="shared" ref="E38:E54" si="5">+(C38-C$7)/C$8</f>
        <v>2069.0087760078391</v>
      </c>
      <c r="F38" s="51">
        <f t="shared" ref="F38:F54" si="6">ROUND(2*E38,0)/2</f>
        <v>2069</v>
      </c>
      <c r="G38" s="51">
        <f t="shared" ref="G38:G54" si="7">+C38-(C$7+F38*C$8)</f>
        <v>3.2394868831033818E-3</v>
      </c>
      <c r="H38" s="51"/>
      <c r="I38" s="51">
        <f>+G38</f>
        <v>3.2394868831033818E-3</v>
      </c>
      <c r="J38" s="51"/>
      <c r="K38" s="51"/>
      <c r="L38" s="51"/>
      <c r="M38" s="51"/>
      <c r="N38" s="51"/>
      <c r="O38" s="51">
        <f t="shared" ref="O38:O54" ca="1" si="8">+C$11+C$12*$F38</f>
        <v>-2.9245543762909422E-3</v>
      </c>
      <c r="P38" s="51"/>
      <c r="Q38" s="52">
        <f t="shared" ref="Q38:Q54" si="9">+C38-15018.5</f>
        <v>37867.892999999996</v>
      </c>
      <c r="R38" s="51"/>
      <c r="S38" s="51"/>
      <c r="T38" s="51"/>
      <c r="U38" s="51"/>
    </row>
    <row r="39" spans="1:21" s="51" customFormat="1" ht="12" customHeight="1" x14ac:dyDescent="0.2">
      <c r="A39" s="49" t="s">
        <v>85</v>
      </c>
      <c r="B39" s="50" t="s">
        <v>41</v>
      </c>
      <c r="C39" s="53">
        <v>52903.364000000001</v>
      </c>
      <c r="D39" s="54">
        <v>4.0000000000000001E-3</v>
      </c>
      <c r="E39" s="35">
        <f t="shared" si="5"/>
        <v>2114.9844611460217</v>
      </c>
      <c r="F39" s="51">
        <f t="shared" si="6"/>
        <v>2115</v>
      </c>
      <c r="G39" s="51">
        <f t="shared" si="7"/>
        <v>-5.735855593229644E-3</v>
      </c>
      <c r="I39" s="51">
        <f>+G39</f>
        <v>-5.735855593229644E-3</v>
      </c>
      <c r="O39" s="51">
        <f t="shared" ca="1" si="8"/>
        <v>-3.1061245734161792E-3</v>
      </c>
      <c r="Q39" s="52">
        <f t="shared" si="9"/>
        <v>37884.864000000001</v>
      </c>
    </row>
    <row r="40" spans="1:21" s="51" customFormat="1" ht="12" customHeight="1" x14ac:dyDescent="0.2">
      <c r="A40" s="49" t="s">
        <v>85</v>
      </c>
      <c r="B40" s="50" t="s">
        <v>40</v>
      </c>
      <c r="C40" s="53">
        <v>52945.260999999999</v>
      </c>
      <c r="D40" s="54">
        <v>3.0000000000000001E-3</v>
      </c>
      <c r="E40" s="35">
        <f t="shared" si="5"/>
        <v>2228.4865105381464</v>
      </c>
      <c r="F40" s="51">
        <f t="shared" si="6"/>
        <v>2228.5</v>
      </c>
      <c r="G40" s="51">
        <f t="shared" si="7"/>
        <v>-4.979363686288707E-3</v>
      </c>
      <c r="I40" s="51">
        <f>+G40</f>
        <v>-4.979363686288707E-3</v>
      </c>
      <c r="O40" s="51">
        <f t="shared" ca="1" si="8"/>
        <v>-3.5541292989317106E-3</v>
      </c>
      <c r="Q40" s="52">
        <f t="shared" si="9"/>
        <v>37926.760999999999</v>
      </c>
    </row>
    <row r="41" spans="1:21" s="51" customFormat="1" ht="12" customHeight="1" x14ac:dyDescent="0.2">
      <c r="A41" s="49" t="s">
        <v>85</v>
      </c>
      <c r="B41" s="50" t="s">
        <v>41</v>
      </c>
      <c r="C41" s="53">
        <v>52967.232000000004</v>
      </c>
      <c r="D41" s="54">
        <v>3.0000000000000001E-3</v>
      </c>
      <c r="E41" s="35">
        <f t="shared" si="5"/>
        <v>2288.0075628138484</v>
      </c>
      <c r="F41" s="51">
        <f t="shared" si="6"/>
        <v>2288</v>
      </c>
      <c r="G41" s="51">
        <f t="shared" si="7"/>
        <v>2.791660706861876E-3</v>
      </c>
      <c r="I41" s="51">
        <f>+G41</f>
        <v>2.791660706861876E-3</v>
      </c>
      <c r="O41" s="51">
        <f t="shared" ca="1" si="8"/>
        <v>-3.7889864017350075E-3</v>
      </c>
      <c r="Q41" s="52">
        <f t="shared" si="9"/>
        <v>37948.732000000004</v>
      </c>
    </row>
    <row r="42" spans="1:21" s="51" customFormat="1" ht="12" customHeight="1" x14ac:dyDescent="0.2">
      <c r="A42" s="49" t="s">
        <v>85</v>
      </c>
      <c r="B42" s="50" t="s">
        <v>40</v>
      </c>
      <c r="C42" s="53">
        <v>53003.224000000002</v>
      </c>
      <c r="D42" s="54">
        <v>4.0000000000000001E-3</v>
      </c>
      <c r="E42" s="35">
        <f t="shared" si="5"/>
        <v>2385.5125336165656</v>
      </c>
      <c r="F42" s="51">
        <f t="shared" si="6"/>
        <v>2385.5</v>
      </c>
      <c r="G42" s="51">
        <f t="shared" si="7"/>
        <v>4.6265326163847931E-3</v>
      </c>
      <c r="I42" s="51">
        <f>+G42</f>
        <v>4.6265326163847931E-3</v>
      </c>
      <c r="O42" s="51">
        <f t="shared" ca="1" si="8"/>
        <v>-4.1738362760765438E-3</v>
      </c>
      <c r="Q42" s="52">
        <f t="shared" si="9"/>
        <v>37984.724000000002</v>
      </c>
    </row>
    <row r="43" spans="1:21" s="51" customFormat="1" ht="12" customHeight="1" x14ac:dyDescent="0.2">
      <c r="A43" s="49" t="s">
        <v>85</v>
      </c>
      <c r="B43" s="50" t="s">
        <v>41</v>
      </c>
      <c r="C43" s="53">
        <v>53094.578000000001</v>
      </c>
      <c r="D43" s="54">
        <v>3.0000000000000001E-3</v>
      </c>
      <c r="E43" s="35">
        <f t="shared" si="5"/>
        <v>2632.9972275127579</v>
      </c>
      <c r="F43" s="51">
        <f t="shared" si="6"/>
        <v>2633</v>
      </c>
      <c r="G43" s="51">
        <f t="shared" si="7"/>
        <v>-1.0234079381916672E-3</v>
      </c>
      <c r="I43" s="51">
        <f>+G43</f>
        <v>-1.0234079381916672E-3</v>
      </c>
      <c r="O43" s="51">
        <f t="shared" ca="1" si="8"/>
        <v>-5.1507628801742873E-3</v>
      </c>
      <c r="Q43" s="52">
        <f t="shared" si="9"/>
        <v>38076.078000000001</v>
      </c>
    </row>
    <row r="44" spans="1:21" s="51" customFormat="1" ht="12" customHeight="1" x14ac:dyDescent="0.2">
      <c r="A44" s="49" t="s">
        <v>85</v>
      </c>
      <c r="B44" s="50" t="s">
        <v>41</v>
      </c>
      <c r="C44" s="53">
        <v>53121.531999999999</v>
      </c>
      <c r="D44" s="54">
        <v>4.0000000000000001E-3</v>
      </c>
      <c r="E44" s="35">
        <f t="shared" si="5"/>
        <v>2706.0175926776928</v>
      </c>
      <c r="F44" s="51">
        <f t="shared" si="6"/>
        <v>2706</v>
      </c>
      <c r="G44" s="51">
        <f t="shared" si="7"/>
        <v>6.4939833318931051E-3</v>
      </c>
      <c r="I44" s="51">
        <f>+G44</f>
        <v>6.4939833318931051E-3</v>
      </c>
      <c r="O44" s="51">
        <f t="shared" ca="1" si="8"/>
        <v>-5.4389068886556424E-3</v>
      </c>
      <c r="Q44" s="52">
        <f t="shared" si="9"/>
        <v>38103.031999999999</v>
      </c>
    </row>
    <row r="45" spans="1:21" s="51" customFormat="1" ht="12" customHeight="1" x14ac:dyDescent="0.2">
      <c r="A45" s="49" t="s">
        <v>85</v>
      </c>
      <c r="B45" s="50" t="s">
        <v>41</v>
      </c>
      <c r="C45" s="53">
        <v>53214.544999999998</v>
      </c>
      <c r="D45" s="54">
        <v>6.0000000000000001E-3</v>
      </c>
      <c r="E45" s="35">
        <f t="shared" si="5"/>
        <v>2957.9966393901132</v>
      </c>
      <c r="F45" s="51">
        <f t="shared" si="6"/>
        <v>2958</v>
      </c>
      <c r="G45" s="51">
        <f t="shared" si="7"/>
        <v>-1.2405015877448022E-3</v>
      </c>
      <c r="I45" s="51">
        <f>+G45</f>
        <v>-1.2405015877448022E-3</v>
      </c>
      <c r="O45" s="51">
        <f t="shared" ca="1" si="8"/>
        <v>-6.4335957946460749E-3</v>
      </c>
      <c r="Q45" s="52">
        <f t="shared" si="9"/>
        <v>38196.044999999998</v>
      </c>
    </row>
    <row r="46" spans="1:21" s="51" customFormat="1" ht="12" customHeight="1" x14ac:dyDescent="0.2">
      <c r="A46" s="49" t="s">
        <v>85</v>
      </c>
      <c r="B46" s="50" t="s">
        <v>41</v>
      </c>
      <c r="C46" s="53">
        <v>53233.366000000002</v>
      </c>
      <c r="D46" s="54">
        <v>4.0000000000000001E-3</v>
      </c>
      <c r="E46" s="35">
        <f t="shared" si="5"/>
        <v>3008.9841103691742</v>
      </c>
      <c r="F46" s="51">
        <f t="shared" si="6"/>
        <v>3009</v>
      </c>
      <c r="G46" s="51">
        <f t="shared" si="7"/>
        <v>-5.8653378146118484E-3</v>
      </c>
      <c r="I46" s="51">
        <f>+G46</f>
        <v>-5.8653378146118484E-3</v>
      </c>
      <c r="O46" s="51">
        <f t="shared" ca="1" si="8"/>
        <v>-6.6349018827631858E-3</v>
      </c>
      <c r="Q46" s="52">
        <f t="shared" si="9"/>
        <v>38214.866000000002</v>
      </c>
    </row>
    <row r="47" spans="1:21" s="51" customFormat="1" ht="12" customHeight="1" x14ac:dyDescent="0.2">
      <c r="A47" s="49" t="s">
        <v>85</v>
      </c>
      <c r="B47" s="50" t="s">
        <v>41</v>
      </c>
      <c r="C47" s="53">
        <v>53257.355000000003</v>
      </c>
      <c r="D47" s="54">
        <v>2E-3</v>
      </c>
      <c r="E47" s="35">
        <f t="shared" si="5"/>
        <v>3073.9720728215698</v>
      </c>
      <c r="F47" s="51">
        <f t="shared" si="6"/>
        <v>3074</v>
      </c>
      <c r="G47" s="51">
        <f t="shared" si="7"/>
        <v>-1.0308756543963682E-2</v>
      </c>
      <c r="I47" s="51">
        <f>+G47</f>
        <v>-1.0308756543963682E-2</v>
      </c>
      <c r="O47" s="51">
        <f t="shared" ca="1" si="8"/>
        <v>-6.8914684656575433E-3</v>
      </c>
      <c r="Q47" s="52">
        <f t="shared" si="9"/>
        <v>38238.855000000003</v>
      </c>
    </row>
    <row r="48" spans="1:21" s="51" customFormat="1" ht="12" customHeight="1" x14ac:dyDescent="0.2">
      <c r="A48" s="49" t="s">
        <v>85</v>
      </c>
      <c r="B48" s="50" t="s">
        <v>41</v>
      </c>
      <c r="C48" s="53">
        <v>53267.319000000003</v>
      </c>
      <c r="D48" s="54">
        <v>2E-3</v>
      </c>
      <c r="E48" s="35">
        <f t="shared" si="5"/>
        <v>3100.9652804532188</v>
      </c>
      <c r="F48" s="51">
        <f t="shared" si="6"/>
        <v>3101</v>
      </c>
      <c r="G48" s="51">
        <f t="shared" si="7"/>
        <v>-1.2816022790502757E-2</v>
      </c>
      <c r="I48" s="51">
        <f>+G48</f>
        <v>-1.2816022790502757E-2</v>
      </c>
      <c r="O48" s="51">
        <f t="shared" ca="1" si="8"/>
        <v>-6.9980422770136597E-3</v>
      </c>
      <c r="Q48" s="52">
        <f t="shared" si="9"/>
        <v>38248.819000000003</v>
      </c>
    </row>
    <row r="49" spans="1:21" s="51" customFormat="1" ht="12" customHeight="1" x14ac:dyDescent="0.2">
      <c r="A49" s="33" t="s">
        <v>43</v>
      </c>
      <c r="B49" s="34" t="s">
        <v>41</v>
      </c>
      <c r="C49" s="33">
        <v>53565.565999999999</v>
      </c>
      <c r="D49" s="33">
        <v>3.0000000000000001E-3</v>
      </c>
      <c r="E49" s="35">
        <f t="shared" si="5"/>
        <v>3908.9383029859714</v>
      </c>
      <c r="F49">
        <f t="shared" si="6"/>
        <v>3909</v>
      </c>
      <c r="G49">
        <f t="shared" si="7"/>
        <v>-2.2774212542572059E-2</v>
      </c>
      <c r="H49"/>
      <c r="I49"/>
      <c r="J49"/>
      <c r="K49"/>
      <c r="L49"/>
      <c r="M49"/>
      <c r="N49">
        <f>+G49</f>
        <v>-2.2774212542572059E-2</v>
      </c>
      <c r="O49">
        <f t="shared" ca="1" si="8"/>
        <v>-1.018736226130044E-2</v>
      </c>
      <c r="P49"/>
      <c r="Q49" s="2">
        <f t="shared" si="9"/>
        <v>38547.065999999999</v>
      </c>
      <c r="R49"/>
      <c r="S49"/>
      <c r="T49"/>
      <c r="U49"/>
    </row>
    <row r="50" spans="1:21" s="51" customFormat="1" ht="12" customHeight="1" x14ac:dyDescent="0.2">
      <c r="A50" s="49" t="s">
        <v>85</v>
      </c>
      <c r="B50" s="50" t="s">
        <v>41</v>
      </c>
      <c r="C50" s="53">
        <v>55028.422599999998</v>
      </c>
      <c r="D50" s="54">
        <v>4.0000000000000002E-4</v>
      </c>
      <c r="E50" s="35">
        <f t="shared" si="5"/>
        <v>7871.9242462947132</v>
      </c>
      <c r="F50" s="51">
        <f t="shared" si="6"/>
        <v>7872</v>
      </c>
      <c r="G50" s="51">
        <f t="shared" si="7"/>
        <v>-2.7962957559793722E-2</v>
      </c>
      <c r="I50" s="51">
        <f>+G50</f>
        <v>-2.7962957559793722E-2</v>
      </c>
      <c r="O50" s="51">
        <f t="shared" ca="1" si="8"/>
        <v>-2.5830029461459479E-2</v>
      </c>
      <c r="Q50" s="52">
        <f t="shared" si="9"/>
        <v>40009.922599999998</v>
      </c>
    </row>
    <row r="51" spans="1:21" s="51" customFormat="1" ht="12" customHeight="1" x14ac:dyDescent="0.2">
      <c r="A51" s="49" t="s">
        <v>85</v>
      </c>
      <c r="B51" s="50" t="s">
        <v>40</v>
      </c>
      <c r="C51" s="53">
        <v>55067.365599999997</v>
      </c>
      <c r="D51" s="54">
        <v>1.4E-3</v>
      </c>
      <c r="E51" s="35">
        <f t="shared" si="5"/>
        <v>7977.4236927819966</v>
      </c>
      <c r="F51" s="51">
        <f t="shared" si="6"/>
        <v>7977.5</v>
      </c>
      <c r="G51" s="51">
        <f t="shared" si="7"/>
        <v>-2.8167275653686374E-2</v>
      </c>
      <c r="I51" s="51">
        <f>+G51</f>
        <v>-2.8167275653686374E-2</v>
      </c>
      <c r="O51" s="51">
        <f t="shared" ca="1" si="8"/>
        <v>-2.6246456761388013E-2</v>
      </c>
      <c r="Q51" s="52">
        <f t="shared" si="9"/>
        <v>40048.865599999997</v>
      </c>
    </row>
    <row r="52" spans="1:21" s="51" customFormat="1" ht="12" customHeight="1" x14ac:dyDescent="0.2">
      <c r="A52" s="49" t="s">
        <v>85</v>
      </c>
      <c r="B52" s="50" t="s">
        <v>41</v>
      </c>
      <c r="C52" s="53">
        <v>55352.514600000002</v>
      </c>
      <c r="D52" s="54">
        <v>8.9999999999999998E-4</v>
      </c>
      <c r="E52" s="35">
        <f t="shared" si="5"/>
        <v>8749.9132715613287</v>
      </c>
      <c r="F52" s="51">
        <f t="shared" si="6"/>
        <v>8750</v>
      </c>
      <c r="G52" s="51">
        <f t="shared" si="7"/>
        <v>-3.2014059783250559E-2</v>
      </c>
      <c r="I52" s="51">
        <f>+G52</f>
        <v>-3.2014059783250559E-2</v>
      </c>
      <c r="O52" s="51">
        <f t="shared" ca="1" si="8"/>
        <v>-2.9295651919632491E-2</v>
      </c>
      <c r="Q52" s="52">
        <f t="shared" si="9"/>
        <v>40334.014600000002</v>
      </c>
    </row>
    <row r="53" spans="1:21" s="51" customFormat="1" ht="12" customHeight="1" x14ac:dyDescent="0.2">
      <c r="A53" s="49" t="s">
        <v>85</v>
      </c>
      <c r="B53" s="50" t="s">
        <v>41</v>
      </c>
      <c r="C53" s="53">
        <v>55362.8485</v>
      </c>
      <c r="D53" s="54">
        <v>2.0000000000000001E-4</v>
      </c>
      <c r="E53" s="35">
        <f t="shared" si="5"/>
        <v>8777.9085654538048</v>
      </c>
      <c r="F53" s="51">
        <f t="shared" si="6"/>
        <v>8778</v>
      </c>
      <c r="G53" s="51">
        <f t="shared" si="7"/>
        <v>-3.3751224778825417E-2</v>
      </c>
      <c r="I53" s="51">
        <f>+G53</f>
        <v>-3.3751224778825417E-2</v>
      </c>
      <c r="O53" s="51">
        <f t="shared" ca="1" si="8"/>
        <v>-2.940617290918698E-2</v>
      </c>
      <c r="Q53" s="52">
        <f t="shared" si="9"/>
        <v>40344.3485</v>
      </c>
    </row>
    <row r="54" spans="1:21" s="51" customFormat="1" ht="12" customHeight="1" x14ac:dyDescent="0.2">
      <c r="A54" s="49" t="s">
        <v>85</v>
      </c>
      <c r="B54" s="50" t="s">
        <v>41</v>
      </c>
      <c r="C54" s="53">
        <v>55389.428</v>
      </c>
      <c r="D54" s="54">
        <v>1.1000000000000001E-3</v>
      </c>
      <c r="E54" s="35">
        <f t="shared" si="5"/>
        <v>8849.9143826201453</v>
      </c>
      <c r="F54" s="51">
        <f t="shared" si="6"/>
        <v>8850</v>
      </c>
      <c r="G54" s="51">
        <f t="shared" si="7"/>
        <v>-3.1603934759914409E-2</v>
      </c>
      <c r="I54" s="51">
        <f>+G54</f>
        <v>-3.1603934759914409E-2</v>
      </c>
      <c r="O54" s="51">
        <f t="shared" ca="1" si="8"/>
        <v>-2.9690369739469962E-2</v>
      </c>
      <c r="Q54" s="52">
        <f t="shared" si="9"/>
        <v>40370.928</v>
      </c>
    </row>
    <row r="55" spans="1:21" s="51" customFormat="1" ht="12" customHeight="1" x14ac:dyDescent="0.2">
      <c r="A55" s="49" t="s">
        <v>85</v>
      </c>
      <c r="B55" s="50" t="s">
        <v>41</v>
      </c>
      <c r="C55" s="53">
        <v>55828.689200000001</v>
      </c>
      <c r="D55" s="54">
        <v>5.9999999999999995E-4</v>
      </c>
      <c r="E55" s="35">
        <f t="shared" ref="E55:E79" si="10">+(C55-C$7)/C$8</f>
        <v>10039.905227273635</v>
      </c>
      <c r="F55" s="51">
        <f t="shared" ref="F55:F79" si="11">ROUND(2*E55,0)/2</f>
        <v>10040</v>
      </c>
      <c r="G55" s="51">
        <f t="shared" ref="G55:G79" si="12">+C55-(C$7+F55*C$8)</f>
        <v>-3.4983446887054015E-2</v>
      </c>
      <c r="I55" s="51">
        <f>+G55</f>
        <v>-3.4983446887054015E-2</v>
      </c>
      <c r="O55" s="51">
        <f t="shared" ref="O55:O79" ca="1" si="13">+C$11+C$12*$F55</f>
        <v>-3.4387511795535883E-2</v>
      </c>
      <c r="Q55" s="52">
        <f t="shared" ref="Q55:Q79" si="14">+C55-15018.5</f>
        <v>40810.189200000001</v>
      </c>
    </row>
    <row r="56" spans="1:21" s="51" customFormat="1" ht="12" customHeight="1" x14ac:dyDescent="0.2">
      <c r="A56" s="49" t="s">
        <v>85</v>
      </c>
      <c r="B56" s="50" t="s">
        <v>41</v>
      </c>
      <c r="C56" s="53">
        <v>56094.4591</v>
      </c>
      <c r="D56" s="54">
        <v>1.1999999999999999E-3</v>
      </c>
      <c r="E56" s="35">
        <f t="shared" si="10"/>
        <v>10759.895401194011</v>
      </c>
      <c r="F56" s="51">
        <f t="shared" si="11"/>
        <v>10760</v>
      </c>
      <c r="G56" s="51">
        <f t="shared" si="12"/>
        <v>-3.8610546667769086E-2</v>
      </c>
      <c r="I56" s="51">
        <f>+G56</f>
        <v>-3.8610546667769086E-2</v>
      </c>
      <c r="O56" s="51">
        <f t="shared" ca="1" si="13"/>
        <v>-3.7229480098365686E-2</v>
      </c>
      <c r="Q56" s="52">
        <f t="shared" si="14"/>
        <v>41075.9591</v>
      </c>
    </row>
    <row r="57" spans="1:21" s="51" customFormat="1" ht="12" customHeight="1" x14ac:dyDescent="0.2">
      <c r="A57" s="49" t="s">
        <v>85</v>
      </c>
      <c r="B57" s="50" t="s">
        <v>40</v>
      </c>
      <c r="C57" s="53">
        <v>56539.4421</v>
      </c>
      <c r="D57" s="54">
        <v>1.6000000000000001E-3</v>
      </c>
      <c r="E57" s="35">
        <f t="shared" si="10"/>
        <v>11965.387022184992</v>
      </c>
      <c r="F57" s="51">
        <f t="shared" si="11"/>
        <v>11965.5</v>
      </c>
      <c r="G57" s="51">
        <f t="shared" si="12"/>
        <v>-4.1703489412611816E-2</v>
      </c>
      <c r="I57" s="51">
        <f t="shared" ref="I57:I78" si="15">+G57</f>
        <v>-4.1703489412611816E-2</v>
      </c>
      <c r="O57" s="51">
        <f t="shared" ca="1" si="13"/>
        <v>-4.1987803416506417E-2</v>
      </c>
      <c r="Q57" s="52">
        <f t="shared" si="14"/>
        <v>41520.9421</v>
      </c>
    </row>
    <row r="58" spans="1:21" s="51" customFormat="1" ht="12" customHeight="1" x14ac:dyDescent="0.2">
      <c r="A58" s="49" t="s">
        <v>85</v>
      </c>
      <c r="B58" s="50" t="s">
        <v>41</v>
      </c>
      <c r="C58" s="53">
        <v>57254.620799999997</v>
      </c>
      <c r="D58" s="54">
        <v>2.0000000000000001E-4</v>
      </c>
      <c r="E58" s="35">
        <f t="shared" si="10"/>
        <v>13902.858634271788</v>
      </c>
      <c r="F58" s="51">
        <f t="shared" si="11"/>
        <v>13903</v>
      </c>
      <c r="G58" s="51">
        <f t="shared" si="12"/>
        <v>-5.21823169401614E-2</v>
      </c>
      <c r="I58" s="51">
        <f t="shared" si="15"/>
        <v>-5.21823169401614E-2</v>
      </c>
      <c r="O58" s="51">
        <f t="shared" ca="1" si="13"/>
        <v>-4.9635461175857459E-2</v>
      </c>
      <c r="Q58" s="52">
        <f t="shared" si="14"/>
        <v>42236.120799999997</v>
      </c>
    </row>
    <row r="59" spans="1:21" s="51" customFormat="1" ht="12" customHeight="1" x14ac:dyDescent="0.2">
      <c r="A59" s="49" t="s">
        <v>85</v>
      </c>
      <c r="B59" s="50" t="s">
        <v>40</v>
      </c>
      <c r="C59" s="53">
        <v>57262.5553</v>
      </c>
      <c r="D59" s="54">
        <v>5.0000000000000001E-4</v>
      </c>
      <c r="E59" s="35">
        <f t="shared" si="10"/>
        <v>13924.353777382326</v>
      </c>
      <c r="F59" s="51">
        <f t="shared" si="11"/>
        <v>13924.5</v>
      </c>
      <c r="G59" s="51">
        <f t="shared" si="12"/>
        <v>-5.3975140057445969E-2</v>
      </c>
      <c r="I59" s="51">
        <f t="shared" si="15"/>
        <v>-5.3975140057445969E-2</v>
      </c>
      <c r="O59" s="51">
        <f t="shared" ca="1" si="13"/>
        <v>-4.9720325507122506E-2</v>
      </c>
      <c r="Q59" s="52">
        <f t="shared" si="14"/>
        <v>42244.0553</v>
      </c>
    </row>
    <row r="60" spans="1:21" s="51" customFormat="1" ht="12" customHeight="1" x14ac:dyDescent="0.2">
      <c r="A60" s="49" t="s">
        <v>85</v>
      </c>
      <c r="B60" s="50" t="s">
        <v>40</v>
      </c>
      <c r="C60" s="53">
        <v>57976.813499999997</v>
      </c>
      <c r="D60" s="54">
        <v>1E-4</v>
      </c>
      <c r="E60" s="35">
        <f t="shared" si="10"/>
        <v>15859.331687379103</v>
      </c>
      <c r="F60" s="51">
        <f t="shared" si="11"/>
        <v>15859.5</v>
      </c>
      <c r="G60" s="51">
        <f t="shared" si="12"/>
        <v>-6.2129220706992783E-2</v>
      </c>
      <c r="I60" s="51">
        <f t="shared" si="15"/>
        <v>-6.2129220706992783E-2</v>
      </c>
      <c r="O60" s="51">
        <f t="shared" ca="1" si="13"/>
        <v>-5.7358115320977607E-2</v>
      </c>
      <c r="Q60" s="52">
        <f t="shared" si="14"/>
        <v>42958.313499999997</v>
      </c>
    </row>
    <row r="61" spans="1:21" s="51" customFormat="1" ht="12" customHeight="1" x14ac:dyDescent="0.2">
      <c r="A61" s="49" t="s">
        <v>85</v>
      </c>
      <c r="B61" s="50" t="s">
        <v>40</v>
      </c>
      <c r="C61" s="53">
        <v>57977.920400000003</v>
      </c>
      <c r="D61" s="54">
        <v>1E-4</v>
      </c>
      <c r="E61" s="35">
        <f t="shared" si="10"/>
        <v>15862.330360756023</v>
      </c>
      <c r="F61" s="51">
        <f t="shared" si="11"/>
        <v>15862.5</v>
      </c>
      <c r="G61" s="51">
        <f t="shared" si="12"/>
        <v>-6.2618916956125759E-2</v>
      </c>
      <c r="I61" s="51">
        <f t="shared" si="15"/>
        <v>-6.2618916956125759E-2</v>
      </c>
      <c r="O61" s="51">
        <f t="shared" ca="1" si="13"/>
        <v>-5.7369956855572724E-2</v>
      </c>
      <c r="Q61" s="52">
        <f t="shared" si="14"/>
        <v>42959.420400000003</v>
      </c>
    </row>
    <row r="62" spans="1:21" s="51" customFormat="1" ht="12" customHeight="1" x14ac:dyDescent="0.2">
      <c r="A62" s="49" t="s">
        <v>85</v>
      </c>
      <c r="B62" s="50" t="s">
        <v>40</v>
      </c>
      <c r="C62" s="53">
        <v>57980.873800000001</v>
      </c>
      <c r="D62" s="54">
        <v>1E-4</v>
      </c>
      <c r="E62" s="35">
        <f t="shared" si="10"/>
        <v>15870.331338216809</v>
      </c>
      <c r="F62" s="51">
        <f t="shared" si="11"/>
        <v>15870.5</v>
      </c>
      <c r="G62" s="51">
        <f t="shared" si="12"/>
        <v>-6.2258106954686809E-2</v>
      </c>
      <c r="I62" s="51">
        <f t="shared" si="15"/>
        <v>-6.2258106954686809E-2</v>
      </c>
      <c r="O62" s="51">
        <f t="shared" ca="1" si="13"/>
        <v>-5.7401534281159725E-2</v>
      </c>
      <c r="Q62" s="52">
        <f t="shared" si="14"/>
        <v>42962.373800000001</v>
      </c>
    </row>
    <row r="63" spans="1:21" s="51" customFormat="1" ht="12" customHeight="1" x14ac:dyDescent="0.2">
      <c r="A63" s="49" t="s">
        <v>85</v>
      </c>
      <c r="B63" s="50" t="s">
        <v>41</v>
      </c>
      <c r="C63" s="53">
        <v>57981.795899999997</v>
      </c>
      <c r="D63" s="54">
        <v>1E-4</v>
      </c>
      <c r="E63" s="35">
        <f t="shared" si="10"/>
        <v>15872.829374824301</v>
      </c>
      <c r="F63" s="51">
        <f t="shared" si="11"/>
        <v>15873</v>
      </c>
      <c r="G63" s="51">
        <f t="shared" si="12"/>
        <v>-6.2982853829453234E-2</v>
      </c>
      <c r="I63" s="51">
        <f t="shared" si="15"/>
        <v>-6.2982853829453234E-2</v>
      </c>
      <c r="O63" s="51">
        <f t="shared" ca="1" si="13"/>
        <v>-5.7411402226655667E-2</v>
      </c>
      <c r="Q63" s="52">
        <f t="shared" si="14"/>
        <v>42963.295899999997</v>
      </c>
    </row>
    <row r="64" spans="1:21" s="51" customFormat="1" ht="12" customHeight="1" x14ac:dyDescent="0.2">
      <c r="A64" s="49" t="s">
        <v>85</v>
      </c>
      <c r="B64" s="50" t="s">
        <v>41</v>
      </c>
      <c r="C64" s="53">
        <v>57992.869700000003</v>
      </c>
      <c r="D64" s="54">
        <v>1E-4</v>
      </c>
      <c r="E64" s="35">
        <f t="shared" si="10"/>
        <v>15902.82911214581</v>
      </c>
      <c r="F64" s="51">
        <f t="shared" si="11"/>
        <v>15903</v>
      </c>
      <c r="G64" s="51">
        <f t="shared" si="12"/>
        <v>-6.3079816311073955E-2</v>
      </c>
      <c r="I64" s="51">
        <f t="shared" si="15"/>
        <v>-6.3079816311073955E-2</v>
      </c>
      <c r="O64" s="51">
        <f t="shared" ca="1" si="13"/>
        <v>-5.7529817572606903E-2</v>
      </c>
      <c r="Q64" s="52">
        <f t="shared" si="14"/>
        <v>42974.369700000003</v>
      </c>
    </row>
    <row r="65" spans="1:19" s="51" customFormat="1" ht="12" customHeight="1" x14ac:dyDescent="0.2">
      <c r="A65" s="49" t="s">
        <v>85</v>
      </c>
      <c r="B65" s="50" t="s">
        <v>41</v>
      </c>
      <c r="C65" s="53">
        <v>58002.836000000003</v>
      </c>
      <c r="D65" s="54">
        <v>1E-4</v>
      </c>
      <c r="E65" s="35">
        <f t="shared" si="10"/>
        <v>15929.828550646342</v>
      </c>
      <c r="F65" s="51">
        <f t="shared" si="11"/>
        <v>15930</v>
      </c>
      <c r="G65" s="51">
        <f t="shared" si="12"/>
        <v>-6.3287082557508256E-2</v>
      </c>
      <c r="I65" s="51">
        <f t="shared" si="15"/>
        <v>-6.3287082557508256E-2</v>
      </c>
      <c r="O65" s="51">
        <f t="shared" ca="1" si="13"/>
        <v>-5.7636391383963023E-2</v>
      </c>
      <c r="Q65" s="52">
        <f t="shared" si="14"/>
        <v>42984.336000000003</v>
      </c>
    </row>
    <row r="66" spans="1:19" s="51" customFormat="1" ht="12" customHeight="1" x14ac:dyDescent="0.2">
      <c r="A66" s="49" t="s">
        <v>85</v>
      </c>
      <c r="B66" s="50" t="s">
        <v>40</v>
      </c>
      <c r="C66" s="53">
        <v>59068.681799999998</v>
      </c>
      <c r="D66" s="54">
        <v>2.0000000000000001E-4</v>
      </c>
      <c r="E66" s="35">
        <f t="shared" si="10"/>
        <v>18817.283085242998</v>
      </c>
      <c r="F66" s="51">
        <f t="shared" si="11"/>
        <v>18817.5</v>
      </c>
      <c r="G66" s="51">
        <f t="shared" si="12"/>
        <v>-8.0069722287589684E-2</v>
      </c>
      <c r="I66" s="51">
        <f t="shared" si="15"/>
        <v>-8.0069722287589684E-2</v>
      </c>
      <c r="O66" s="51">
        <f t="shared" ca="1" si="13"/>
        <v>-6.9033868431770049E-2</v>
      </c>
      <c r="Q66" s="52">
        <f t="shared" si="14"/>
        <v>44050.181799999998</v>
      </c>
    </row>
    <row r="67" spans="1:19" s="51" customFormat="1" ht="12" customHeight="1" x14ac:dyDescent="0.2">
      <c r="A67" s="49" t="s">
        <v>85</v>
      </c>
      <c r="B67" s="50" t="s">
        <v>41</v>
      </c>
      <c r="C67" s="53">
        <v>59068.865299999998</v>
      </c>
      <c r="D67" s="54">
        <v>1E-4</v>
      </c>
      <c r="E67" s="35">
        <f t="shared" si="10"/>
        <v>18817.780200216941</v>
      </c>
      <c r="F67" s="51">
        <f t="shared" si="11"/>
        <v>18818</v>
      </c>
      <c r="G67" s="51">
        <f t="shared" si="12"/>
        <v>-8.1134671665495262E-2</v>
      </c>
      <c r="I67" s="51">
        <f t="shared" si="15"/>
        <v>-8.1134671665495262E-2</v>
      </c>
      <c r="O67" s="51">
        <f t="shared" ca="1" si="13"/>
        <v>-6.9035842020869237E-2</v>
      </c>
      <c r="Q67" s="52">
        <f t="shared" si="14"/>
        <v>44050.365299999998</v>
      </c>
    </row>
    <row r="68" spans="1:19" s="51" customFormat="1" ht="12" customHeight="1" x14ac:dyDescent="0.2">
      <c r="A68" s="49" t="s">
        <v>85</v>
      </c>
      <c r="B68" s="50" t="s">
        <v>40</v>
      </c>
      <c r="C68" s="53">
        <v>59069.7889</v>
      </c>
      <c r="D68" s="54">
        <v>2.0000000000000001E-4</v>
      </c>
      <c r="E68" s="35">
        <f t="shared" si="10"/>
        <v>18820.282300434588</v>
      </c>
      <c r="F68" s="51">
        <f t="shared" si="11"/>
        <v>18820.5</v>
      </c>
      <c r="G68" s="51">
        <f t="shared" si="12"/>
        <v>-8.0359418541775085E-2</v>
      </c>
      <c r="I68" s="51">
        <f t="shared" si="15"/>
        <v>-8.0359418541775085E-2</v>
      </c>
      <c r="O68" s="51">
        <f t="shared" ca="1" si="13"/>
        <v>-6.9045709966365165E-2</v>
      </c>
      <c r="Q68" s="52">
        <f t="shared" si="14"/>
        <v>44051.2889</v>
      </c>
    </row>
    <row r="69" spans="1:19" s="51" customFormat="1" ht="12" customHeight="1" x14ac:dyDescent="0.2">
      <c r="A69" s="49" t="s">
        <v>85</v>
      </c>
      <c r="B69" s="50" t="s">
        <v>41</v>
      </c>
      <c r="C69" s="53">
        <v>59070.710899999998</v>
      </c>
      <c r="D69" s="54">
        <v>2.0000000000000001E-4</v>
      </c>
      <c r="E69" s="35">
        <f t="shared" si="10"/>
        <v>18822.780066134743</v>
      </c>
      <c r="F69" s="51">
        <f t="shared" si="11"/>
        <v>18823</v>
      </c>
      <c r="G69" s="51">
        <f t="shared" si="12"/>
        <v>-8.1184165414015297E-2</v>
      </c>
      <c r="I69" s="51">
        <f t="shared" si="15"/>
        <v>-8.1184165414015297E-2</v>
      </c>
      <c r="O69" s="51">
        <f t="shared" ca="1" si="13"/>
        <v>-6.9055577911861107E-2</v>
      </c>
      <c r="Q69" s="52">
        <f t="shared" si="14"/>
        <v>44052.210899999998</v>
      </c>
    </row>
    <row r="70" spans="1:19" s="51" customFormat="1" ht="12" customHeight="1" x14ac:dyDescent="0.2">
      <c r="A70" s="49" t="s">
        <v>85</v>
      </c>
      <c r="B70" s="50" t="s">
        <v>40</v>
      </c>
      <c r="C70" s="53">
        <v>59072.742200000001</v>
      </c>
      <c r="D70" s="54">
        <v>1E-4</v>
      </c>
      <c r="E70" s="35">
        <f t="shared" si="10"/>
        <v>18828.28300698804</v>
      </c>
      <c r="F70" s="51">
        <f t="shared" si="11"/>
        <v>18828.5</v>
      </c>
      <c r="G70" s="51">
        <f t="shared" si="12"/>
        <v>-8.0098608530533966E-2</v>
      </c>
      <c r="I70" s="51">
        <f t="shared" si="15"/>
        <v>-8.0098608530533966E-2</v>
      </c>
      <c r="O70" s="51">
        <f t="shared" ca="1" si="13"/>
        <v>-6.9077287391952166E-2</v>
      </c>
      <c r="Q70" s="52">
        <f t="shared" si="14"/>
        <v>44054.242200000001</v>
      </c>
    </row>
    <row r="71" spans="1:19" s="51" customFormat="1" ht="12" customHeight="1" x14ac:dyDescent="0.2">
      <c r="A71" s="49" t="s">
        <v>85</v>
      </c>
      <c r="B71" s="50" t="s">
        <v>41</v>
      </c>
      <c r="C71" s="53">
        <v>59073.6639</v>
      </c>
      <c r="D71" s="54">
        <v>1E-4</v>
      </c>
      <c r="E71" s="35">
        <f t="shared" si="10"/>
        <v>18830.779959966167</v>
      </c>
      <c r="F71" s="51">
        <f t="shared" si="11"/>
        <v>18831</v>
      </c>
      <c r="G71" s="51">
        <f t="shared" si="12"/>
        <v>-8.1223355409747455E-2</v>
      </c>
      <c r="I71" s="51">
        <f t="shared" si="15"/>
        <v>-8.1223355409747455E-2</v>
      </c>
      <c r="O71" s="51">
        <f t="shared" ca="1" si="13"/>
        <v>-6.9087155337448108E-2</v>
      </c>
      <c r="Q71" s="52">
        <f t="shared" si="14"/>
        <v>44055.1639</v>
      </c>
    </row>
    <row r="72" spans="1:19" s="51" customFormat="1" ht="12" customHeight="1" x14ac:dyDescent="0.2">
      <c r="A72" s="49" t="s">
        <v>85</v>
      </c>
      <c r="B72" s="50" t="s">
        <v>40</v>
      </c>
      <c r="C72" s="53">
        <v>59073.849499999997</v>
      </c>
      <c r="D72" s="54">
        <v>1E-4</v>
      </c>
      <c r="E72" s="35">
        <f t="shared" si="10"/>
        <v>18831.282763994303</v>
      </c>
      <c r="F72" s="51">
        <f t="shared" si="11"/>
        <v>18831.5</v>
      </c>
      <c r="G72" s="51">
        <f t="shared" si="12"/>
        <v>-8.0188304789771792E-2</v>
      </c>
      <c r="I72" s="51">
        <f t="shared" si="15"/>
        <v>-8.0188304789771792E-2</v>
      </c>
      <c r="O72" s="51">
        <f t="shared" ca="1" si="13"/>
        <v>-6.9089128926547297E-2</v>
      </c>
      <c r="Q72" s="52">
        <f t="shared" si="14"/>
        <v>44055.349499999997</v>
      </c>
    </row>
    <row r="73" spans="1:19" s="51" customFormat="1" ht="12" customHeight="1" x14ac:dyDescent="0.2">
      <c r="A73" s="49" t="s">
        <v>85</v>
      </c>
      <c r="B73" s="50" t="s">
        <v>41</v>
      </c>
      <c r="C73" s="53">
        <v>59074.771200000003</v>
      </c>
      <c r="D73" s="54">
        <v>2.2000000000000001E-4</v>
      </c>
      <c r="E73" s="35">
        <f t="shared" si="10"/>
        <v>18833.779716972451</v>
      </c>
      <c r="F73" s="51">
        <f t="shared" si="11"/>
        <v>18834</v>
      </c>
      <c r="G73" s="51">
        <f t="shared" si="12"/>
        <v>-8.1313051654433366E-2</v>
      </c>
      <c r="I73" s="51">
        <f t="shared" si="15"/>
        <v>-8.1313051654433366E-2</v>
      </c>
      <c r="O73" s="51">
        <f t="shared" ca="1" si="13"/>
        <v>-6.9098996872043225E-2</v>
      </c>
      <c r="Q73" s="52">
        <f t="shared" si="14"/>
        <v>44056.271200000003</v>
      </c>
    </row>
    <row r="74" spans="1:19" s="51" customFormat="1" ht="12" customHeight="1" x14ac:dyDescent="0.2">
      <c r="A74" s="49" t="s">
        <v>85</v>
      </c>
      <c r="B74" s="50" t="s">
        <v>40</v>
      </c>
      <c r="C74" s="53">
        <v>59075.695099999997</v>
      </c>
      <c r="D74" s="54">
        <v>2.7E-4</v>
      </c>
      <c r="E74" s="35">
        <f t="shared" si="10"/>
        <v>18836.282629912104</v>
      </c>
      <c r="F74" s="51">
        <f t="shared" si="11"/>
        <v>18836.5</v>
      </c>
      <c r="G74" s="51">
        <f t="shared" si="12"/>
        <v>-8.0237798538291827E-2</v>
      </c>
      <c r="I74" s="51">
        <f t="shared" si="15"/>
        <v>-8.0237798538291827E-2</v>
      </c>
      <c r="O74" s="51">
        <f t="shared" ca="1" si="13"/>
        <v>-6.9108864817539167E-2</v>
      </c>
      <c r="Q74" s="52">
        <f t="shared" si="14"/>
        <v>44057.195099999997</v>
      </c>
    </row>
    <row r="75" spans="1:19" s="51" customFormat="1" ht="12" customHeight="1" x14ac:dyDescent="0.2">
      <c r="A75" s="49" t="s">
        <v>85</v>
      </c>
      <c r="B75" s="50" t="s">
        <v>40</v>
      </c>
      <c r="C75" s="53">
        <v>59076.802499999998</v>
      </c>
      <c r="D75" s="54">
        <v>1E-4</v>
      </c>
      <c r="E75" s="35">
        <f t="shared" si="10"/>
        <v>18839.282657825726</v>
      </c>
      <c r="F75" s="51">
        <f t="shared" si="11"/>
        <v>18839.5</v>
      </c>
      <c r="G75" s="51">
        <f t="shared" si="12"/>
        <v>-8.022749478550395E-2</v>
      </c>
      <c r="I75" s="51">
        <f t="shared" si="15"/>
        <v>-8.022749478550395E-2</v>
      </c>
      <c r="O75" s="51">
        <f t="shared" ca="1" si="13"/>
        <v>-6.9120706352134284E-2</v>
      </c>
      <c r="Q75" s="52">
        <f t="shared" si="14"/>
        <v>44058.302499999998</v>
      </c>
    </row>
    <row r="76" spans="1:19" s="51" customFormat="1" ht="12" customHeight="1" x14ac:dyDescent="0.2">
      <c r="A76" s="49" t="s">
        <v>85</v>
      </c>
      <c r="B76" s="50" t="s">
        <v>41</v>
      </c>
      <c r="C76" s="53">
        <v>59077.724199999997</v>
      </c>
      <c r="D76" s="54">
        <v>9.0000000000000006E-5</v>
      </c>
      <c r="E76" s="35">
        <f t="shared" si="10"/>
        <v>18841.779610803853</v>
      </c>
      <c r="F76" s="51">
        <f t="shared" si="11"/>
        <v>18842</v>
      </c>
      <c r="G76" s="51">
        <f t="shared" si="12"/>
        <v>-8.1352241657441482E-2</v>
      </c>
      <c r="I76" s="51">
        <f t="shared" si="15"/>
        <v>-8.1352241657441482E-2</v>
      </c>
      <c r="O76" s="51">
        <f t="shared" ca="1" si="13"/>
        <v>-6.9130574297630226E-2</v>
      </c>
      <c r="Q76" s="52">
        <f t="shared" si="14"/>
        <v>44059.224199999997</v>
      </c>
    </row>
    <row r="77" spans="1:19" s="51" customFormat="1" ht="12" customHeight="1" x14ac:dyDescent="0.2">
      <c r="A77" s="49" t="s">
        <v>85</v>
      </c>
      <c r="B77" s="50" t="s">
        <v>41</v>
      </c>
      <c r="C77" s="53">
        <v>59080.677300000003</v>
      </c>
      <c r="D77" s="54">
        <v>9.0000000000000006E-5</v>
      </c>
      <c r="E77" s="35">
        <f t="shared" si="10"/>
        <v>18849.779775542633</v>
      </c>
      <c r="F77" s="51">
        <f t="shared" si="11"/>
        <v>18850</v>
      </c>
      <c r="G77" s="51">
        <f t="shared" si="12"/>
        <v>-8.1291431648423895E-2</v>
      </c>
      <c r="I77" s="51">
        <f t="shared" si="15"/>
        <v>-8.1291431648423895E-2</v>
      </c>
      <c r="O77" s="51">
        <f t="shared" ca="1" si="13"/>
        <v>-6.9162151723217227E-2</v>
      </c>
      <c r="Q77" s="52">
        <f t="shared" si="14"/>
        <v>44062.177300000003</v>
      </c>
    </row>
    <row r="78" spans="1:19" s="51" customFormat="1" ht="12" customHeight="1" x14ac:dyDescent="0.2">
      <c r="A78" s="49" t="s">
        <v>85</v>
      </c>
      <c r="B78" s="50" t="s">
        <v>40</v>
      </c>
      <c r="C78" s="53">
        <v>59082.708700000003</v>
      </c>
      <c r="D78" s="54">
        <v>1.1E-4</v>
      </c>
      <c r="E78" s="35">
        <f t="shared" si="10"/>
        <v>18855.282987303264</v>
      </c>
      <c r="F78" s="51">
        <f t="shared" si="11"/>
        <v>18855.5</v>
      </c>
      <c r="G78" s="51">
        <f t="shared" si="12"/>
        <v>-8.0105874774744734E-2</v>
      </c>
      <c r="I78" s="51">
        <f t="shared" si="15"/>
        <v>-8.0105874774744734E-2</v>
      </c>
      <c r="O78" s="51">
        <f t="shared" ca="1" si="13"/>
        <v>-6.9183861203308286E-2</v>
      </c>
      <c r="Q78" s="52">
        <f t="shared" si="14"/>
        <v>44064.208700000003</v>
      </c>
    </row>
    <row r="79" spans="1:19" s="51" customFormat="1" ht="12" customHeight="1" x14ac:dyDescent="0.2">
      <c r="A79" s="49" t="s">
        <v>85</v>
      </c>
      <c r="B79" s="50" t="s">
        <v>40</v>
      </c>
      <c r="C79" s="53">
        <v>59767.801500000001</v>
      </c>
      <c r="D79" s="54">
        <v>8.0000000000000007E-5</v>
      </c>
      <c r="E79" s="35">
        <f t="shared" si="10"/>
        <v>20711.249687157524</v>
      </c>
      <c r="F79" s="51">
        <f t="shared" si="11"/>
        <v>20711</v>
      </c>
      <c r="G79" s="51">
        <f t="shared" si="12"/>
        <v>9.2166995178558864E-2</v>
      </c>
      <c r="O79" s="51">
        <f t="shared" ca="1" si="13"/>
        <v>-7.6507850350392592E-2</v>
      </c>
      <c r="Q79" s="52">
        <f t="shared" si="14"/>
        <v>44749.301500000001</v>
      </c>
      <c r="S79" s="51">
        <f>+G79</f>
        <v>9.2166995178558864E-2</v>
      </c>
    </row>
    <row r="80" spans="1:19" s="51" customFormat="1" ht="12" customHeight="1" x14ac:dyDescent="0.2">
      <c r="C80" s="55"/>
      <c r="D80" s="55"/>
    </row>
    <row r="81" spans="3:4" s="51" customFormat="1" ht="12" customHeight="1" x14ac:dyDescent="0.2">
      <c r="C81" s="55"/>
      <c r="D81" s="55"/>
    </row>
    <row r="82" spans="3:4" s="51" customFormat="1" ht="12" customHeight="1" x14ac:dyDescent="0.2">
      <c r="C82" s="55"/>
      <c r="D82" s="55"/>
    </row>
    <row r="83" spans="3:4" s="51" customFormat="1" ht="12" customHeight="1" x14ac:dyDescent="0.2">
      <c r="C83" s="55"/>
      <c r="D83" s="55"/>
    </row>
    <row r="84" spans="3:4" s="51" customFormat="1" ht="12" customHeight="1" x14ac:dyDescent="0.2">
      <c r="C84" s="55"/>
      <c r="D84" s="55"/>
    </row>
    <row r="85" spans="3:4" s="51" customFormat="1" ht="12" customHeight="1" x14ac:dyDescent="0.2">
      <c r="C85" s="55"/>
      <c r="D85" s="55"/>
    </row>
    <row r="86" spans="3:4" s="51" customFormat="1" ht="12" customHeight="1" x14ac:dyDescent="0.2">
      <c r="C86" s="55"/>
      <c r="D86" s="55"/>
    </row>
    <row r="87" spans="3:4" s="51" customFormat="1" ht="12" customHeight="1" x14ac:dyDescent="0.2">
      <c r="C87" s="55"/>
      <c r="D87" s="55"/>
    </row>
    <row r="88" spans="3:4" s="51" customFormat="1" ht="12" customHeight="1" x14ac:dyDescent="0.2">
      <c r="C88" s="55"/>
      <c r="D88" s="55"/>
    </row>
    <row r="89" spans="3:4" s="51" customFormat="1" ht="12" customHeight="1" x14ac:dyDescent="0.2">
      <c r="C89" s="55"/>
      <c r="D89" s="55"/>
    </row>
    <row r="90" spans="3:4" s="51" customFormat="1" ht="12" customHeight="1" x14ac:dyDescent="0.2">
      <c r="C90" s="55"/>
      <c r="D90" s="55"/>
    </row>
    <row r="91" spans="3:4" s="51" customFormat="1" ht="12" customHeight="1" x14ac:dyDescent="0.2">
      <c r="C91" s="55"/>
      <c r="D91" s="55"/>
    </row>
    <row r="92" spans="3:4" s="51" customFormat="1" ht="12" customHeight="1" x14ac:dyDescent="0.2">
      <c r="C92" s="55"/>
      <c r="D92" s="55"/>
    </row>
    <row r="93" spans="3:4" s="51" customFormat="1" ht="12" customHeight="1" x14ac:dyDescent="0.2">
      <c r="C93" s="55"/>
      <c r="D93" s="55"/>
    </row>
    <row r="94" spans="3:4" s="51" customFormat="1" ht="12" customHeight="1" x14ac:dyDescent="0.2">
      <c r="C94" s="55"/>
      <c r="D94" s="55"/>
    </row>
    <row r="95" spans="3:4" s="51" customFormat="1" ht="12" customHeight="1" x14ac:dyDescent="0.2">
      <c r="C95" s="55"/>
      <c r="D95" s="55"/>
    </row>
    <row r="96" spans="3:4" s="51" customFormat="1" ht="12" customHeight="1" x14ac:dyDescent="0.2">
      <c r="C96" s="55"/>
      <c r="D96" s="55"/>
    </row>
    <row r="97" spans="3:4" s="51" customFormat="1" ht="12" customHeight="1" x14ac:dyDescent="0.2">
      <c r="C97" s="55"/>
      <c r="D97" s="55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</sheetData>
  <sortState xmlns:xlrd2="http://schemas.microsoft.com/office/spreadsheetml/2017/richdata2" ref="A21:U79">
    <sortCondition ref="C21:C79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8"/>
  <sheetViews>
    <sheetView workbookViewId="0">
      <selection activeCell="A15" sqref="A15:C1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6" t="s">
        <v>47</v>
      </c>
      <c r="I1" s="37" t="s">
        <v>48</v>
      </c>
      <c r="J1" s="38" t="s">
        <v>49</v>
      </c>
    </row>
    <row r="2" spans="1:16" x14ac:dyDescent="0.2">
      <c r="I2" s="39" t="s">
        <v>50</v>
      </c>
      <c r="J2" s="40" t="s">
        <v>51</v>
      </c>
    </row>
    <row r="3" spans="1:16" x14ac:dyDescent="0.2">
      <c r="A3" s="41" t="s">
        <v>52</v>
      </c>
      <c r="I3" s="39" t="s">
        <v>53</v>
      </c>
      <c r="J3" s="40" t="s">
        <v>54</v>
      </c>
    </row>
    <row r="4" spans="1:16" x14ac:dyDescent="0.2">
      <c r="I4" s="39" t="s">
        <v>55</v>
      </c>
      <c r="J4" s="40" t="s">
        <v>54</v>
      </c>
    </row>
    <row r="5" spans="1:16" ht="13.5" thickBot="1" x14ac:dyDescent="0.25">
      <c r="I5" s="42" t="s">
        <v>56</v>
      </c>
      <c r="J5" s="43" t="s">
        <v>57</v>
      </c>
    </row>
    <row r="11" spans="1:16" ht="13.5" thickBot="1" x14ac:dyDescent="0.25"/>
    <row r="12" spans="1:16" ht="12.75" customHeight="1" thickBot="1" x14ac:dyDescent="0.25">
      <c r="A12" s="10" t="str">
        <f>P12</f>
        <v>BAVM 214 </v>
      </c>
      <c r="B12" s="3" t="str">
        <f>IF(H12=INT(H12),"I","II")</f>
        <v>I</v>
      </c>
      <c r="C12" s="10">
        <f>1*G12</f>
        <v>55352.514600000002</v>
      </c>
      <c r="D12" s="12" t="str">
        <f>VLOOKUP(F12,I$1:J$5,2,FALSE)</f>
        <v>vis</v>
      </c>
      <c r="E12" s="44">
        <f>VLOOKUP(C12,Active!C$21:E$940,3,FALSE)</f>
        <v>8749.9132715613287</v>
      </c>
      <c r="F12" s="3" t="s">
        <v>56</v>
      </c>
      <c r="G12" s="12" t="str">
        <f>MID(I12,3,LEN(I12)-3)</f>
        <v>55352.5146</v>
      </c>
      <c r="H12" s="10">
        <f>1*K12</f>
        <v>8750</v>
      </c>
      <c r="I12" s="45" t="s">
        <v>69</v>
      </c>
      <c r="J12" s="46" t="s">
        <v>70</v>
      </c>
      <c r="K12" s="45" t="s">
        <v>71</v>
      </c>
      <c r="L12" s="45" t="s">
        <v>72</v>
      </c>
      <c r="M12" s="46" t="s">
        <v>61</v>
      </c>
      <c r="N12" s="46" t="s">
        <v>62</v>
      </c>
      <c r="O12" s="47" t="s">
        <v>63</v>
      </c>
      <c r="P12" s="48" t="s">
        <v>73</v>
      </c>
    </row>
    <row r="13" spans="1:16" ht="12.75" customHeight="1" thickBot="1" x14ac:dyDescent="0.25">
      <c r="A13" s="10" t="str">
        <f>P13</f>
        <v>BAVM 231 </v>
      </c>
      <c r="B13" s="3" t="str">
        <f>IF(H13=INT(H13),"I","II")</f>
        <v>I</v>
      </c>
      <c r="C13" s="10">
        <f>1*G13</f>
        <v>56094.4591</v>
      </c>
      <c r="D13" s="12" t="str">
        <f>VLOOKUP(F13,I$1:J$5,2,FALSE)</f>
        <v>vis</v>
      </c>
      <c r="E13" s="44">
        <f>VLOOKUP(C13,Active!C$21:E$940,3,FALSE)</f>
        <v>10759.895401194011</v>
      </c>
      <c r="F13" s="3" t="s">
        <v>56</v>
      </c>
      <c r="G13" s="12" t="str">
        <f>MID(I13,3,LEN(I13)-3)</f>
        <v>56094.4591</v>
      </c>
      <c r="H13" s="10">
        <f>1*K13</f>
        <v>10760</v>
      </c>
      <c r="I13" s="45" t="s">
        <v>74</v>
      </c>
      <c r="J13" s="46" t="s">
        <v>75</v>
      </c>
      <c r="K13" s="45" t="s">
        <v>76</v>
      </c>
      <c r="L13" s="45" t="s">
        <v>77</v>
      </c>
      <c r="M13" s="46" t="s">
        <v>61</v>
      </c>
      <c r="N13" s="46" t="s">
        <v>62</v>
      </c>
      <c r="O13" s="47" t="s">
        <v>63</v>
      </c>
      <c r="P13" s="48" t="s">
        <v>78</v>
      </c>
    </row>
    <row r="14" spans="1:16" ht="12.75" customHeight="1" thickBot="1" x14ac:dyDescent="0.25">
      <c r="A14" s="10" t="str">
        <f>P14</f>
        <v>BAVM 234 </v>
      </c>
      <c r="B14" s="3" t="str">
        <f>IF(H14=INT(H14),"I","II")</f>
        <v>II</v>
      </c>
      <c r="C14" s="10">
        <f>1*G14</f>
        <v>56539.4421</v>
      </c>
      <c r="D14" s="12" t="str">
        <f>VLOOKUP(F14,I$1:J$5,2,FALSE)</f>
        <v>vis</v>
      </c>
      <c r="E14" s="44">
        <f>VLOOKUP(C14,Active!C$21:E$940,3,FALSE)</f>
        <v>11965.387022184992</v>
      </c>
      <c r="F14" s="3" t="s">
        <v>56</v>
      </c>
      <c r="G14" s="12" t="str">
        <f>MID(I14,3,LEN(I14)-3)</f>
        <v>56539.4421</v>
      </c>
      <c r="H14" s="10">
        <f>1*K14</f>
        <v>11965.5</v>
      </c>
      <c r="I14" s="45" t="s">
        <v>79</v>
      </c>
      <c r="J14" s="46" t="s">
        <v>80</v>
      </c>
      <c r="K14" s="45" t="s">
        <v>81</v>
      </c>
      <c r="L14" s="45" t="s">
        <v>82</v>
      </c>
      <c r="M14" s="46" t="s">
        <v>61</v>
      </c>
      <c r="N14" s="46" t="s">
        <v>62</v>
      </c>
      <c r="O14" s="47" t="s">
        <v>63</v>
      </c>
      <c r="P14" s="48" t="s">
        <v>83</v>
      </c>
    </row>
    <row r="15" spans="1:16" ht="12.75" customHeight="1" thickBot="1" x14ac:dyDescent="0.25">
      <c r="A15" s="10" t="str">
        <f>P15</f>
        <v>BAVM 212 </v>
      </c>
      <c r="B15" s="3" t="str">
        <f>IF(H15=INT(H15),"I","II")</f>
        <v>II</v>
      </c>
      <c r="C15" s="10">
        <f>1*G15</f>
        <v>55067.365599999997</v>
      </c>
      <c r="D15" s="12" t="str">
        <f>VLOOKUP(F15,I$1:J$5,2,FALSE)</f>
        <v>vis</v>
      </c>
      <c r="E15" s="44">
        <f>VLOOKUP(C15,Active!C$21:E$940,3,FALSE)</f>
        <v>7977.4236927819966</v>
      </c>
      <c r="F15" s="3" t="s">
        <v>56</v>
      </c>
      <c r="G15" s="12" t="str">
        <f>MID(I15,3,LEN(I15)-3)</f>
        <v>55067.3656</v>
      </c>
      <c r="H15" s="10">
        <f>1*K15</f>
        <v>7977.5</v>
      </c>
      <c r="I15" s="45" t="s">
        <v>65</v>
      </c>
      <c r="J15" s="46" t="s">
        <v>66</v>
      </c>
      <c r="K15" s="45" t="s">
        <v>67</v>
      </c>
      <c r="L15" s="45" t="s">
        <v>68</v>
      </c>
      <c r="M15" s="46" t="s">
        <v>61</v>
      </c>
      <c r="N15" s="46" t="s">
        <v>62</v>
      </c>
      <c r="O15" s="47" t="s">
        <v>63</v>
      </c>
      <c r="P15" s="48" t="s">
        <v>64</v>
      </c>
    </row>
    <row r="16" spans="1:16" ht="12.75" customHeight="1" thickBot="1" x14ac:dyDescent="0.25">
      <c r="A16" s="10" t="str">
        <f>P16</f>
        <v>BAVM 212 </v>
      </c>
      <c r="B16" s="3" t="str">
        <f>IF(H16=INT(H16),"I","II")</f>
        <v>I</v>
      </c>
      <c r="C16" s="10">
        <f>1*G16</f>
        <v>55028.422599999998</v>
      </c>
      <c r="D16" s="12" t="str">
        <f>VLOOKUP(F16,I$1:J$5,2,FALSE)</f>
        <v>vis</v>
      </c>
      <c r="E16" s="44">
        <f>VLOOKUP(C16,Active!C$21:E$940,3,FALSE)</f>
        <v>7871.9242462947132</v>
      </c>
      <c r="F16" s="3" t="s">
        <v>56</v>
      </c>
      <c r="G16" s="12" t="str">
        <f>MID(I16,3,LEN(I16)-3)</f>
        <v>55028.4226</v>
      </c>
      <c r="H16" s="10">
        <f>1*K16</f>
        <v>7872</v>
      </c>
      <c r="I16" s="45" t="s">
        <v>58</v>
      </c>
      <c r="J16" s="46" t="s">
        <v>59</v>
      </c>
      <c r="K16" s="45">
        <v>7872</v>
      </c>
      <c r="L16" s="45" t="s">
        <v>60</v>
      </c>
      <c r="M16" s="46" t="s">
        <v>61</v>
      </c>
      <c r="N16" s="46" t="s">
        <v>62</v>
      </c>
      <c r="O16" s="47" t="s">
        <v>63</v>
      </c>
      <c r="P16" s="48" t="s">
        <v>64</v>
      </c>
    </row>
    <row r="17" spans="2:6" x14ac:dyDescent="0.2">
      <c r="B17" s="3"/>
      <c r="E17" s="44"/>
      <c r="F17" s="3"/>
    </row>
    <row r="18" spans="2:6" x14ac:dyDescent="0.2">
      <c r="B18" s="3"/>
      <c r="E18" s="44"/>
      <c r="F18" s="3"/>
    </row>
    <row r="19" spans="2:6" x14ac:dyDescent="0.2">
      <c r="B19" s="3"/>
      <c r="E19" s="44"/>
      <c r="F19" s="3"/>
    </row>
    <row r="20" spans="2:6" x14ac:dyDescent="0.2">
      <c r="B20" s="3"/>
      <c r="E20" s="44"/>
      <c r="F20" s="3"/>
    </row>
    <row r="21" spans="2:6" x14ac:dyDescent="0.2">
      <c r="B21" s="3"/>
      <c r="E21" s="44"/>
      <c r="F21" s="3"/>
    </row>
    <row r="22" spans="2:6" x14ac:dyDescent="0.2">
      <c r="B22" s="3"/>
      <c r="E22" s="44"/>
      <c r="F22" s="3"/>
    </row>
    <row r="23" spans="2:6" x14ac:dyDescent="0.2">
      <c r="B23" s="3"/>
      <c r="E23" s="44"/>
      <c r="F23" s="3"/>
    </row>
    <row r="24" spans="2:6" x14ac:dyDescent="0.2">
      <c r="B24" s="3"/>
      <c r="E24" s="44"/>
      <c r="F24" s="3"/>
    </row>
    <row r="25" spans="2:6" x14ac:dyDescent="0.2">
      <c r="B25" s="3"/>
      <c r="E25" s="44"/>
      <c r="F25" s="3"/>
    </row>
    <row r="26" spans="2:6" x14ac:dyDescent="0.2">
      <c r="B26" s="3"/>
      <c r="E26" s="44"/>
      <c r="F26" s="3"/>
    </row>
    <row r="27" spans="2:6" x14ac:dyDescent="0.2">
      <c r="B27" s="3"/>
      <c r="E27" s="44"/>
      <c r="F27" s="3"/>
    </row>
    <row r="28" spans="2:6" x14ac:dyDescent="0.2">
      <c r="B28" s="3"/>
      <c r="E28" s="44"/>
      <c r="F28" s="3"/>
    </row>
    <row r="29" spans="2:6" x14ac:dyDescent="0.2">
      <c r="B29" s="3"/>
      <c r="E29" s="44"/>
      <c r="F29" s="3"/>
    </row>
    <row r="30" spans="2:6" x14ac:dyDescent="0.2">
      <c r="B30" s="3"/>
      <c r="E30" s="44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</sheetData>
  <phoneticPr fontId="7" type="noConversion"/>
  <hyperlinks>
    <hyperlink ref="P16" r:id="rId1" display="http://www.bav-astro.de/sfs/BAVM_link.php?BAVMnr=212" xr:uid="{00000000-0004-0000-0100-000000000000}"/>
    <hyperlink ref="P15" r:id="rId2" display="http://www.bav-astro.de/sfs/BAVM_link.php?BAVMnr=212" xr:uid="{00000000-0004-0000-0100-000001000000}"/>
    <hyperlink ref="P12" r:id="rId3" display="http://www.bav-astro.de/sfs/BAVM_link.php?BAVMnr=214" xr:uid="{00000000-0004-0000-0100-000002000000}"/>
    <hyperlink ref="P13" r:id="rId4" display="http://www.bav-astro.de/sfs/BAVM_link.php?BAVMnr=231" xr:uid="{00000000-0004-0000-0100-000003000000}"/>
    <hyperlink ref="P14" r:id="rId5" display="http://www.bav-astro.de/sfs/BAVM_link.php?BAVMnr=234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2024-03-06T06:34:43Z</dcterms:modified>
</cp:coreProperties>
</file>