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557199D-EB98-4609-B2DF-66082907FD3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/>
  <c r="G26" i="1"/>
  <c r="K26" i="1"/>
  <c r="D9" i="1"/>
  <c r="C9" i="1"/>
  <c r="C21" i="1"/>
  <c r="Q21" i="1"/>
  <c r="E22" i="1"/>
  <c r="F22" i="1"/>
  <c r="G22" i="1"/>
  <c r="K22" i="1"/>
  <c r="E23" i="1"/>
  <c r="F23" i="1"/>
  <c r="G23" i="1"/>
  <c r="J23" i="1"/>
  <c r="E24" i="1"/>
  <c r="F24" i="1"/>
  <c r="G24" i="1"/>
  <c r="J24" i="1"/>
  <c r="E25" i="1"/>
  <c r="F25" i="1"/>
  <c r="G25" i="1"/>
  <c r="J25" i="1"/>
  <c r="Q26" i="1"/>
  <c r="Q25" i="1"/>
  <c r="Q24" i="1"/>
  <c r="Q23" i="1"/>
  <c r="Q22" i="1"/>
  <c r="A21" i="1"/>
  <c r="F16" i="1"/>
  <c r="E21" i="1"/>
  <c r="F21" i="1"/>
  <c r="C17" i="1"/>
  <c r="G21" i="1"/>
  <c r="K21" i="1"/>
  <c r="C11" i="1"/>
  <c r="C12" i="1"/>
  <c r="C16" i="1" l="1"/>
  <c r="D18" i="1" s="1"/>
  <c r="O24" i="1"/>
  <c r="O21" i="1"/>
  <c r="O23" i="1"/>
  <c r="O25" i="1"/>
  <c r="O22" i="1"/>
  <c r="O26" i="1"/>
  <c r="C15" i="1"/>
  <c r="F17" i="1"/>
  <c r="C18" i="1" l="1"/>
  <c r="F18" i="1"/>
  <c r="F19" i="1" s="1"/>
</calcChain>
</file>

<file path=xl/sharedStrings.xml><?xml version="1.0" encoding="utf-8"?>
<sst xmlns="http://schemas.openxmlformats.org/spreadsheetml/2006/main" count="66" uniqueCount="51">
  <si>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</si>
  <si>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</si>
  <si>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</si>
  <si>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</si>
  <si>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</si>
  <si>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</si>
  <si>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</si>
  <si>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</si>
  <si>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</si>
  <si>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</si>
  <si>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</si>
  <si>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</si>
  <si>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</si>
  <si>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</si>
  <si>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</si>
  <si>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</si>
  <si>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</si>
  <si>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</si>
  <si>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</si>
  <si>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</si>
  <si>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</si>
  <si>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</si>
  <si>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</si>
  <si>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</si>
  <si>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</si>
  <si>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</si>
  <si>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</si>
  <si>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</si>
  <si>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</si>
  <si>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</si>
  <si>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</si>
  <si>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</si>
  <si>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</si>
  <si>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</si>
  <si>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</si>
  <si>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</si>
  <si>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</si>
  <si>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</si>
  <si>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V0368 Sge</t>
  </si>
  <si>
    <t>V0368 Sge / GSC 1620-0078</t>
  </si>
  <si>
    <t>EW/KE:</t>
  </si>
  <si>
    <t>G1620-0078</t>
  </si>
  <si>
    <t>IBVS 5630</t>
  </si>
  <si>
    <t>OEJV 0160</t>
  </si>
  <si>
    <t>I</t>
  </si>
  <si>
    <t>IBVS 6118</t>
  </si>
  <si>
    <t>OEJV 0179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</si>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</sst>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27" fillId="0" borderId="0"/>
    <xf numFmtId="0" fontId="16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0"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7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31" fillId="0" borderId="0" xfId="41" applyFont="1" applyAlignment="1">
      <alignment vertical="center"/>
    </xf>
    <xf numFmtId="0" fontId="31" fillId="0" borderId="0" xfId="41" applyFont="1" applyAlignment="1">
      <alignment horizontal="center" vertical="center"/>
    </xf>
    <xf numFmtId="0" fontId="31" fillId="0" borderId="0" xfId="41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V0368 Sge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3.5000000000000001E-3</c:v>
                  </c:pt>
                  <c:pt idx="3">
                    <c:v>3.2000000000000002E-3</c:v>
                  </c:pt>
                  <c:pt idx="4">
                    <c:v>2.5999999999999999E-3</c:v>
                  </c:pt>
                  <c:pt idx="5">
                    <c:v>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3.5000000000000001E-3</c:v>
                  </c:pt>
                  <c:pt idx="3">
                    <c:v>3.2000000000000002E-3</c:v>
                  </c:pt>
                  <c:pt idx="4">
                    <c:v>2.5999999999999999E-3</c:v>
                  </c:pt>
                  <c:pt idx="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11169</c:v>
                </c:pt>
                <c:pt idx="2">
                  <c:v>12066</c:v>
                </c:pt>
                <c:pt idx="3">
                  <c:v>12160</c:v>
                </c:pt>
                <c:pt idx="4">
                  <c:v>12167</c:v>
                </c:pt>
                <c:pt idx="5">
                  <c:v>13855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58-4D4D-BB78-F69AFB3162F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3.5000000000000001E-3</c:v>
                  </c:pt>
                  <c:pt idx="3">
                    <c:v>3.2000000000000002E-3</c:v>
                  </c:pt>
                  <c:pt idx="4">
                    <c:v>2.5999999999999999E-3</c:v>
                  </c:pt>
                  <c:pt idx="5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3.5000000000000001E-3</c:v>
                  </c:pt>
                  <c:pt idx="3">
                    <c:v>3.2000000000000002E-3</c:v>
                  </c:pt>
                  <c:pt idx="4">
                    <c:v>2.5999999999999999E-3</c:v>
                  </c:pt>
                  <c:pt idx="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11169</c:v>
                </c:pt>
                <c:pt idx="2">
                  <c:v>12066</c:v>
                </c:pt>
                <c:pt idx="3">
                  <c:v>12160</c:v>
                </c:pt>
                <c:pt idx="4">
                  <c:v>12167</c:v>
                </c:pt>
                <c:pt idx="5">
                  <c:v>13855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58-4D4D-BB78-F69AFB3162F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3.5000000000000001E-3</c:v>
                  </c:pt>
                  <c:pt idx="3">
                    <c:v>3.2000000000000002E-3</c:v>
                  </c:pt>
                  <c:pt idx="4">
                    <c:v>2.5999999999999999E-3</c:v>
                  </c:pt>
                  <c:pt idx="5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3.5000000000000001E-3</c:v>
                  </c:pt>
                  <c:pt idx="3">
                    <c:v>3.2000000000000002E-3</c:v>
                  </c:pt>
                  <c:pt idx="4">
                    <c:v>2.5999999999999999E-3</c:v>
                  </c:pt>
                  <c:pt idx="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11169</c:v>
                </c:pt>
                <c:pt idx="2">
                  <c:v>12066</c:v>
                </c:pt>
                <c:pt idx="3">
                  <c:v>12160</c:v>
                </c:pt>
                <c:pt idx="4">
                  <c:v>12167</c:v>
                </c:pt>
                <c:pt idx="5">
                  <c:v>13855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-1.7560000000230502E-2</c:v>
                </c:pt>
                <c:pt idx="3">
                  <c:v>-1.6400000007706694E-2</c:v>
                </c:pt>
                <c:pt idx="4">
                  <c:v>-1.5720000003057066E-2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B58-4D4D-BB78-F69AFB3162F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3.5000000000000001E-3</c:v>
                  </c:pt>
                  <c:pt idx="3">
                    <c:v>3.2000000000000002E-3</c:v>
                  </c:pt>
                  <c:pt idx="4">
                    <c:v>2.5999999999999999E-3</c:v>
                  </c:pt>
                  <c:pt idx="5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3.5000000000000001E-3</c:v>
                  </c:pt>
                  <c:pt idx="3">
                    <c:v>3.2000000000000002E-3</c:v>
                  </c:pt>
                  <c:pt idx="4">
                    <c:v>2.5999999999999999E-3</c:v>
                  </c:pt>
                  <c:pt idx="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11169</c:v>
                </c:pt>
                <c:pt idx="2">
                  <c:v>12066</c:v>
                </c:pt>
                <c:pt idx="3">
                  <c:v>12160</c:v>
                </c:pt>
                <c:pt idx="4">
                  <c:v>12167</c:v>
                </c:pt>
                <c:pt idx="5">
                  <c:v>13855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-9.4899999967310578E-3</c:v>
                </c:pt>
                <c:pt idx="5">
                  <c:v>-2.5099999998928979E-2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B58-4D4D-BB78-F69AFB3162F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3.5000000000000001E-3</c:v>
                  </c:pt>
                  <c:pt idx="3">
                    <c:v>3.2000000000000002E-3</c:v>
                  </c:pt>
                  <c:pt idx="4">
                    <c:v>2.5999999999999999E-3</c:v>
                  </c:pt>
                  <c:pt idx="5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3.5000000000000001E-3</c:v>
                  </c:pt>
                  <c:pt idx="3">
                    <c:v>3.2000000000000002E-3</c:v>
                  </c:pt>
                  <c:pt idx="4">
                    <c:v>2.5999999999999999E-3</c:v>
                  </c:pt>
                  <c:pt idx="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11169</c:v>
                </c:pt>
                <c:pt idx="2">
                  <c:v>12066</c:v>
                </c:pt>
                <c:pt idx="3">
                  <c:v>12160</c:v>
                </c:pt>
                <c:pt idx="4">
                  <c:v>12167</c:v>
                </c:pt>
                <c:pt idx="5">
                  <c:v>13855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B58-4D4D-BB78-F69AFB3162F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3.5000000000000001E-3</c:v>
                  </c:pt>
                  <c:pt idx="3">
                    <c:v>3.2000000000000002E-3</c:v>
                  </c:pt>
                  <c:pt idx="4">
                    <c:v>2.5999999999999999E-3</c:v>
                  </c:pt>
                  <c:pt idx="5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3.5000000000000001E-3</c:v>
                  </c:pt>
                  <c:pt idx="3">
                    <c:v>3.2000000000000002E-3</c:v>
                  </c:pt>
                  <c:pt idx="4">
                    <c:v>2.5999999999999999E-3</c:v>
                  </c:pt>
                  <c:pt idx="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11169</c:v>
                </c:pt>
                <c:pt idx="2">
                  <c:v>12066</c:v>
                </c:pt>
                <c:pt idx="3">
                  <c:v>12160</c:v>
                </c:pt>
                <c:pt idx="4">
                  <c:v>12167</c:v>
                </c:pt>
                <c:pt idx="5">
                  <c:v>13855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B58-4D4D-BB78-F69AFB3162F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3.5000000000000001E-3</c:v>
                  </c:pt>
                  <c:pt idx="3">
                    <c:v>3.2000000000000002E-3</c:v>
                  </c:pt>
                  <c:pt idx="4">
                    <c:v>2.5999999999999999E-3</c:v>
                  </c:pt>
                  <c:pt idx="5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3.5000000000000001E-3</c:v>
                  </c:pt>
                  <c:pt idx="3">
                    <c:v>3.2000000000000002E-3</c:v>
                  </c:pt>
                  <c:pt idx="4">
                    <c:v>2.5999999999999999E-3</c:v>
                  </c:pt>
                  <c:pt idx="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11169</c:v>
                </c:pt>
                <c:pt idx="2">
                  <c:v>12066</c:v>
                </c:pt>
                <c:pt idx="3">
                  <c:v>12160</c:v>
                </c:pt>
                <c:pt idx="4">
                  <c:v>12167</c:v>
                </c:pt>
                <c:pt idx="5">
                  <c:v>13855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B58-4D4D-BB78-F69AFB3162F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11169</c:v>
                </c:pt>
                <c:pt idx="2">
                  <c:v>12066</c:v>
                </c:pt>
                <c:pt idx="3">
                  <c:v>12160</c:v>
                </c:pt>
                <c:pt idx="4">
                  <c:v>12167</c:v>
                </c:pt>
                <c:pt idx="5">
                  <c:v>13855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5.1895468721534013E-2</c:v>
                </c:pt>
                <c:pt idx="1">
                  <c:v>-1.0616768620380912E-2</c:v>
                </c:pt>
                <c:pt idx="2">
                  <c:v>-1.5637224963446342E-2</c:v>
                </c:pt>
                <c:pt idx="3">
                  <c:v>-1.616333744532833E-2</c:v>
                </c:pt>
                <c:pt idx="4">
                  <c:v>-1.6202516034404646E-2</c:v>
                </c:pt>
                <c:pt idx="5">
                  <c:v>-2.5650152943094098E-2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B58-4D4D-BB78-F69AFB3162F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11169</c:v>
                </c:pt>
                <c:pt idx="2">
                  <c:v>12066</c:v>
                </c:pt>
                <c:pt idx="3">
                  <c:v>12160</c:v>
                </c:pt>
                <c:pt idx="4">
                  <c:v>12167</c:v>
                </c:pt>
                <c:pt idx="5">
                  <c:v>13855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B58-4D4D-BB78-F69AFB316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3284384"/>
        <c:axId val="1"/>
      </c:scatterChart>
      <c:valAx>
        <c:axId val="553284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3284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B2DA672-0DDC-7956-CDDA-0D6A86EA97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s="2" customFormat="1" ht="20.25" x14ac:dyDescent="0.2">
      <c r="A1" s="38" t="s">
        <v>39</v>
      </c>
    </row>
    <row r="2" spans="1:6" s="2" customFormat="1" ht="12.95" customHeight="1" x14ac:dyDescent="0.2">
      <c r="A2" s="2" t="s">
        <v>23</v>
      </c>
      <c r="B2" s="2" t="s">
        <v>40</v>
      </c>
      <c r="C2" s="3"/>
      <c r="D2" s="3"/>
      <c r="E2" s="2" t="s">
        <v>38</v>
      </c>
      <c r="F2" s="2" t="s">
        <v>41</v>
      </c>
    </row>
    <row r="3" spans="1:6" s="2" customFormat="1" ht="12.95" customHeight="1" thickBot="1" x14ac:dyDescent="0.25"/>
    <row r="4" spans="1:6" s="2" customFormat="1" ht="12.95" customHeight="1" thickTop="1" thickBot="1" x14ac:dyDescent="0.25">
      <c r="A4" s="4" t="s">
        <v>0</v>
      </c>
      <c r="C4" s="5" t="s">
        <v>37</v>
      </c>
      <c r="D4" s="6" t="s">
        <v>37</v>
      </c>
    </row>
    <row r="5" spans="1:6" s="2" customFormat="1" ht="12.95" customHeight="1" thickTop="1" x14ac:dyDescent="0.2">
      <c r="A5" s="7" t="s">
        <v>28</v>
      </c>
      <c r="C5" s="8">
        <v>-9.5</v>
      </c>
      <c r="D5" s="2" t="s">
        <v>29</v>
      </c>
    </row>
    <row r="6" spans="1:6" s="2" customFormat="1" ht="12.95" customHeight="1" x14ac:dyDescent="0.2">
      <c r="A6" s="4" t="s">
        <v>1</v>
      </c>
    </row>
    <row r="7" spans="1:6" s="2" customFormat="1" ht="12.95" customHeight="1" x14ac:dyDescent="0.2">
      <c r="A7" s="2" t="s">
        <v>2</v>
      </c>
      <c r="C7" s="39">
        <v>51482.654000000002</v>
      </c>
      <c r="D7" s="10" t="s">
        <v>42</v>
      </c>
    </row>
    <row r="8" spans="1:6" s="2" customFormat="1" ht="12.95" customHeight="1" x14ac:dyDescent="0.2">
      <c r="A8" s="2" t="s">
        <v>3</v>
      </c>
      <c r="C8" s="39">
        <v>0.41586000000000001</v>
      </c>
      <c r="D8" s="10" t="s">
        <v>42</v>
      </c>
    </row>
    <row r="9" spans="1:6" s="2" customFormat="1" ht="12.95" customHeight="1" x14ac:dyDescent="0.2">
      <c r="A9" s="11" t="s">
        <v>32</v>
      </c>
      <c r="B9" s="12">
        <v>22</v>
      </c>
      <c r="C9" s="13" t="str">
        <f>"F"&amp;B9</f>
        <v>F22</v>
      </c>
      <c r="D9" s="14" t="str">
        <f>"G"&amp;B9</f>
        <v>G22</v>
      </c>
    </row>
    <row r="10" spans="1:6" s="2" customFormat="1" ht="12.95" customHeight="1" thickBot="1" x14ac:dyDescent="0.25">
      <c r="C10" s="15" t="s">
        <v>19</v>
      </c>
      <c r="D10" s="15" t="s">
        <v>20</v>
      </c>
    </row>
    <row r="11" spans="1:6" s="2" customFormat="1" ht="12.95" customHeight="1" x14ac:dyDescent="0.2">
      <c r="A11" s="2" t="s">
        <v>15</v>
      </c>
      <c r="C11" s="14">
        <f ca="1">INTERCEPT(INDIRECT($D$9):G992,INDIRECT($C$9):F992)</f>
        <v>5.1895468721534013E-2</v>
      </c>
      <c r="D11" s="3"/>
    </row>
    <row r="12" spans="1:6" s="2" customFormat="1" ht="12.95" customHeight="1" x14ac:dyDescent="0.2">
      <c r="A12" s="2" t="s">
        <v>16</v>
      </c>
      <c r="C12" s="14">
        <f ca="1">SLOPE(INDIRECT($D$9):G992,INDIRECT($C$9):F992)</f>
        <v>-5.5969412966169691E-6</v>
      </c>
      <c r="D12" s="3"/>
    </row>
    <row r="13" spans="1:6" s="2" customFormat="1" ht="12.95" customHeight="1" x14ac:dyDescent="0.2">
      <c r="A13" s="2" t="s">
        <v>18</v>
      </c>
      <c r="C13" s="3" t="s">
        <v>13</v>
      </c>
    </row>
    <row r="14" spans="1:6" s="2" customFormat="1" ht="12.95" customHeight="1" x14ac:dyDescent="0.2"/>
    <row r="15" spans="1:6" s="2" customFormat="1" ht="12.95" customHeight="1" x14ac:dyDescent="0.2">
      <c r="A15" s="16" t="s">
        <v>17</v>
      </c>
      <c r="C15" s="17">
        <f ca="1">(C7+C11)+(C8+C12)*INT(MAX(F21:F3533))</f>
        <v>57244.368649847063</v>
      </c>
      <c r="E15" s="18" t="s">
        <v>34</v>
      </c>
      <c r="F15" s="8">
        <v>1</v>
      </c>
    </row>
    <row r="16" spans="1:6" s="2" customFormat="1" ht="12.95" customHeight="1" x14ac:dyDescent="0.2">
      <c r="A16" s="4" t="s">
        <v>4</v>
      </c>
      <c r="C16" s="19">
        <f ca="1">+C8+C12</f>
        <v>0.41585440305870341</v>
      </c>
      <c r="E16" s="18" t="s">
        <v>30</v>
      </c>
      <c r="F16" s="20">
        <f ca="1">NOW()+15018.5+$C$5/24</f>
        <v>60375.816889930553</v>
      </c>
    </row>
    <row r="17" spans="1:21" s="2" customFormat="1" ht="12.95" customHeight="1" thickBot="1" x14ac:dyDescent="0.25">
      <c r="A17" s="18" t="s">
        <v>27</v>
      </c>
      <c r="C17" s="2">
        <f>COUNT(C21:C2191)</f>
        <v>6</v>
      </c>
      <c r="E17" s="18" t="s">
        <v>35</v>
      </c>
      <c r="F17" s="20">
        <f ca="1">ROUND(2*(F16-$C$7)/$C$8,0)/2+F15</f>
        <v>21386</v>
      </c>
    </row>
    <row r="18" spans="1:21" s="2" customFormat="1" ht="12.95" customHeight="1" thickTop="1" thickBot="1" x14ac:dyDescent="0.25">
      <c r="A18" s="4" t="s">
        <v>5</v>
      </c>
      <c r="C18" s="21">
        <f ca="1">+C15</f>
        <v>57244.368649847063</v>
      </c>
      <c r="D18" s="22">
        <f ca="1">+C16</f>
        <v>0.41585440305870341</v>
      </c>
      <c r="E18" s="18" t="s">
        <v>36</v>
      </c>
      <c r="F18" s="14">
        <f ca="1">ROUND(2*(F16-$C$15)/$C$16,0)/2+F15</f>
        <v>7531</v>
      </c>
    </row>
    <row r="19" spans="1:21" s="2" customFormat="1" ht="12.95" customHeight="1" thickTop="1" x14ac:dyDescent="0.2">
      <c r="E19" s="18" t="s">
        <v>31</v>
      </c>
      <c r="F19" s="23">
        <f ca="1">+$C$15+$C$16*F18-15018.5-$C$5/24</f>
        <v>45358.063992615491</v>
      </c>
    </row>
    <row r="20" spans="1:21" s="2" customFormat="1" ht="12.95" customHeight="1" thickBot="1" x14ac:dyDescent="0.25">
      <c r="A20" s="15" t="s">
        <v>6</v>
      </c>
      <c r="B20" s="15" t="s">
        <v>7</v>
      </c>
      <c r="C20" s="15" t="s">
        <v>8</v>
      </c>
      <c r="D20" s="15" t="s">
        <v>12</v>
      </c>
      <c r="E20" s="15" t="s">
        <v>9</v>
      </c>
      <c r="F20" s="15" t="s">
        <v>10</v>
      </c>
      <c r="G20" s="15" t="s">
        <v>11</v>
      </c>
      <c r="H20" s="24" t="s">
        <v>47</v>
      </c>
      <c r="I20" s="24" t="s">
        <v>48</v>
      </c>
      <c r="J20" s="24" t="s">
        <v>49</v>
      </c>
      <c r="K20" s="24" t="s">
        <v>50</v>
      </c>
      <c r="L20" s="24" t="s">
        <v>24</v>
      </c>
      <c r="M20" s="24" t="s">
        <v>25</v>
      </c>
      <c r="N20" s="24" t="s">
        <v>26</v>
      </c>
      <c r="O20" s="24" t="s">
        <v>22</v>
      </c>
      <c r="P20" s="25" t="s">
        <v>21</v>
      </c>
      <c r="Q20" s="15" t="s">
        <v>14</v>
      </c>
      <c r="U20" s="26" t="s">
        <v>33</v>
      </c>
    </row>
    <row r="21" spans="1:21" s="2" customFormat="1" ht="12.95" customHeight="1" x14ac:dyDescent="0.2">
      <c r="A21" s="2" t="str">
        <f>D$7</f>
        <v>IBVS 5630</v>
      </c>
      <c r="C21" s="9">
        <f>C$7</f>
        <v>51482.654000000002</v>
      </c>
      <c r="D21" s="9" t="s">
        <v>13</v>
      </c>
      <c r="E21" s="2">
        <f t="shared" ref="E21:E26" si="0">+(C21-C$7)/C$8</f>
        <v>0</v>
      </c>
      <c r="F21" s="2">
        <f t="shared" ref="F21:F26" si="1">ROUND(2*E21,0)/2</f>
        <v>0</v>
      </c>
      <c r="G21" s="2">
        <f t="shared" ref="G21:G26" si="2">+C21-(C$7+F21*C$8)</f>
        <v>0</v>
      </c>
      <c r="K21" s="2">
        <f>+G21</f>
        <v>0</v>
      </c>
      <c r="O21" s="2">
        <f t="shared" ref="O21:O26" ca="1" si="3">+C$11+C$12*$F21</f>
        <v>5.1895468721534013E-2</v>
      </c>
      <c r="Q21" s="27">
        <f t="shared" ref="Q21:Q26" si="4">+C21-15018.5</f>
        <v>36464.154000000002</v>
      </c>
      <c r="R21" s="2" t="s">
        <v>50</v>
      </c>
    </row>
    <row r="22" spans="1:21" s="2" customFormat="1" ht="12.95" customHeight="1" x14ac:dyDescent="0.2">
      <c r="A22" s="28" t="s">
        <v>43</v>
      </c>
      <c r="B22" s="29" t="s">
        <v>44</v>
      </c>
      <c r="C22" s="30">
        <v>56127.384850000002</v>
      </c>
      <c r="D22" s="30">
        <v>2.0000000000000001E-4</v>
      </c>
      <c r="E22" s="2">
        <f t="shared" si="0"/>
        <v>11168.977179820131</v>
      </c>
      <c r="F22" s="2">
        <f t="shared" si="1"/>
        <v>11169</v>
      </c>
      <c r="G22" s="2">
        <f t="shared" si="2"/>
        <v>-9.4899999967310578E-3</v>
      </c>
      <c r="K22" s="2">
        <f>+G22</f>
        <v>-9.4899999967310578E-3</v>
      </c>
      <c r="O22" s="2">
        <f t="shared" ca="1" si="3"/>
        <v>-1.0616768620380912E-2</v>
      </c>
      <c r="Q22" s="27">
        <f t="shared" si="4"/>
        <v>41108.884850000002</v>
      </c>
      <c r="R22" s="2" t="s">
        <v>50</v>
      </c>
    </row>
    <row r="23" spans="1:21" s="2" customFormat="1" ht="12.95" customHeight="1" x14ac:dyDescent="0.2">
      <c r="A23" s="31" t="s">
        <v>45</v>
      </c>
      <c r="B23" s="32" t="s">
        <v>44</v>
      </c>
      <c r="C23" s="33">
        <v>56500.403200000001</v>
      </c>
      <c r="D23" s="34">
        <v>3.5000000000000001E-3</v>
      </c>
      <c r="E23" s="2">
        <f t="shared" si="0"/>
        <v>12065.957774250946</v>
      </c>
      <c r="F23" s="2">
        <f t="shared" si="1"/>
        <v>12066</v>
      </c>
      <c r="G23" s="2">
        <f t="shared" si="2"/>
        <v>-1.7560000000230502E-2</v>
      </c>
      <c r="J23" s="2">
        <f>+G23</f>
        <v>-1.7560000000230502E-2</v>
      </c>
      <c r="O23" s="2">
        <f t="shared" ca="1" si="3"/>
        <v>-1.5637224963446342E-2</v>
      </c>
      <c r="Q23" s="27">
        <f t="shared" si="4"/>
        <v>41481.903200000001</v>
      </c>
      <c r="R23" s="2" t="s">
        <v>49</v>
      </c>
    </row>
    <row r="24" spans="1:21" s="2" customFormat="1" ht="12.95" customHeight="1" x14ac:dyDescent="0.2">
      <c r="A24" s="31" t="s">
        <v>45</v>
      </c>
      <c r="B24" s="32" t="s">
        <v>44</v>
      </c>
      <c r="C24" s="33">
        <v>56539.495199999998</v>
      </c>
      <c r="D24" s="34">
        <v>3.2000000000000002E-3</v>
      </c>
      <c r="E24" s="2">
        <f t="shared" si="0"/>
        <v>12159.960563651217</v>
      </c>
      <c r="F24" s="2">
        <f t="shared" si="1"/>
        <v>12160</v>
      </c>
      <c r="G24" s="2">
        <f t="shared" si="2"/>
        <v>-1.6400000007706694E-2</v>
      </c>
      <c r="J24" s="2">
        <f>+G24</f>
        <v>-1.6400000007706694E-2</v>
      </c>
      <c r="O24" s="2">
        <f t="shared" ca="1" si="3"/>
        <v>-1.616333744532833E-2</v>
      </c>
      <c r="Q24" s="27">
        <f t="shared" si="4"/>
        <v>41520.995199999998</v>
      </c>
      <c r="R24" s="2" t="s">
        <v>49</v>
      </c>
    </row>
    <row r="25" spans="1:21" s="2" customFormat="1" ht="12.95" customHeight="1" x14ac:dyDescent="0.2">
      <c r="A25" s="31" t="s">
        <v>45</v>
      </c>
      <c r="B25" s="32" t="s">
        <v>44</v>
      </c>
      <c r="C25" s="33">
        <v>56542.406900000002</v>
      </c>
      <c r="D25" s="34">
        <v>2.5999999999999999E-3</v>
      </c>
      <c r="E25" s="2">
        <f t="shared" si="0"/>
        <v>12166.962198816907</v>
      </c>
      <c r="F25" s="2">
        <f t="shared" si="1"/>
        <v>12167</v>
      </c>
      <c r="G25" s="2">
        <f t="shared" si="2"/>
        <v>-1.5720000003057066E-2</v>
      </c>
      <c r="J25" s="2">
        <f>+G25</f>
        <v>-1.5720000003057066E-2</v>
      </c>
      <c r="O25" s="2">
        <f t="shared" ca="1" si="3"/>
        <v>-1.6202516034404646E-2</v>
      </c>
      <c r="Q25" s="27">
        <f t="shared" si="4"/>
        <v>41523.906900000002</v>
      </c>
      <c r="R25" s="2" t="s">
        <v>49</v>
      </c>
    </row>
    <row r="26" spans="1:21" s="2" customFormat="1" ht="12.95" customHeight="1" x14ac:dyDescent="0.2">
      <c r="A26" s="35" t="s">
        <v>46</v>
      </c>
      <c r="B26" s="36" t="s">
        <v>44</v>
      </c>
      <c r="C26" s="37">
        <v>57244.369200000001</v>
      </c>
      <c r="D26" s="37">
        <v>1E-3</v>
      </c>
      <c r="E26" s="2">
        <f t="shared" si="0"/>
        <v>13854.939643149133</v>
      </c>
      <c r="F26" s="2">
        <f t="shared" si="1"/>
        <v>13855</v>
      </c>
      <c r="G26" s="2">
        <f t="shared" si="2"/>
        <v>-2.5099999998928979E-2</v>
      </c>
      <c r="K26" s="2">
        <f>+G26</f>
        <v>-2.5099999998928979E-2</v>
      </c>
      <c r="O26" s="2">
        <f t="shared" ca="1" si="3"/>
        <v>-2.5650152943094098E-2</v>
      </c>
      <c r="Q26" s="27">
        <f t="shared" si="4"/>
        <v>42225.869200000001</v>
      </c>
      <c r="R26" s="2" t="s">
        <v>50</v>
      </c>
    </row>
    <row r="27" spans="1:21" s="2" customFormat="1" ht="12.95" customHeight="1" x14ac:dyDescent="0.2">
      <c r="C27" s="9"/>
      <c r="D27" s="9"/>
      <c r="Q27" s="27"/>
    </row>
    <row r="28" spans="1:21" s="2" customFormat="1" ht="12.95" customHeight="1" x14ac:dyDescent="0.2">
      <c r="C28" s="9"/>
      <c r="D28" s="9"/>
      <c r="Q28" s="27"/>
    </row>
    <row r="29" spans="1:21" s="2" customFormat="1" ht="12.95" customHeight="1" x14ac:dyDescent="0.2">
      <c r="C29" s="9"/>
      <c r="D29" s="9"/>
      <c r="Q29" s="27"/>
    </row>
    <row r="30" spans="1:21" s="2" customFormat="1" ht="12.95" customHeight="1" x14ac:dyDescent="0.2">
      <c r="C30" s="9"/>
      <c r="D30" s="9"/>
      <c r="Q30" s="27"/>
    </row>
    <row r="31" spans="1:21" s="2" customFormat="1" ht="12.95" customHeight="1" x14ac:dyDescent="0.2">
      <c r="C31" s="9"/>
      <c r="D31" s="9"/>
      <c r="Q31" s="27"/>
    </row>
    <row r="32" spans="1:21" s="2" customFormat="1" ht="12.95" customHeight="1" x14ac:dyDescent="0.2">
      <c r="C32" s="9"/>
      <c r="D32" s="9"/>
      <c r="Q32" s="27"/>
    </row>
    <row r="33" spans="3:17" s="2" customFormat="1" ht="12.95" customHeight="1" x14ac:dyDescent="0.2">
      <c r="C33" s="9"/>
      <c r="D33" s="9"/>
      <c r="Q33" s="27"/>
    </row>
    <row r="34" spans="3:17" s="2" customFormat="1" ht="12.95" customHeight="1" x14ac:dyDescent="0.2">
      <c r="C34" s="9"/>
      <c r="D34" s="9"/>
    </row>
    <row r="35" spans="3:17" x14ac:dyDescent="0.2">
      <c r="C35" s="1"/>
      <c r="D35" s="1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2024-03-06T06:36:19Z</dcterms:modified>
</cp:coreProperties>
</file>