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243139-3645-4CCB-87C1-400BCBFA8E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E21" i="1"/>
  <c r="F21" i="1"/>
  <c r="F11" i="1"/>
  <c r="G11" i="1"/>
  <c r="E14" i="1"/>
  <c r="E15" i="1" s="1"/>
  <c r="Q21" i="1"/>
  <c r="C17" i="1"/>
  <c r="G21" i="1"/>
  <c r="H21" i="1"/>
  <c r="C12" i="1"/>
  <c r="C16" i="1" l="1"/>
  <c r="D18" i="1" s="1"/>
  <c r="C11" i="1"/>
  <c r="C15" i="1" l="1"/>
  <c r="O22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<sst xmlns="http://schemas.openxmlformats.org/spreadsheetml/2006/main" count="54" uniqueCount="47">
  <si>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</si>
  <si>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</si>
  <si>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</si>
  <si>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</si>
  <si>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</si>
  <si>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</si>
  <si>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</si>
  <si>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</si>
  <si>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</si>
  <si>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</si>
  <si>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</si>
  <si>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</si>
  <si>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</si>
  <si>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</si>
  <si>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</si>
  <si>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</si>
  <si>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</si>
  <si>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</si>
  <si>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</si>
  <si>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</si>
  <si>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</si>
  <si>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</si>
  <si>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</si>
  <si>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</si>
  <si>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</si>
  <si>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</si>
  <si>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</si>
  <si>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</si>
  <si>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</si>
  <si>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</si>
  <si>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</si>
  <si>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</si>
  <si>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</si>
  <si>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</si>
  <si>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</si>
  <si>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</si>
  <si>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</si>
  <si>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</si>
  <si>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</si>
  <si>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</si>
  <si>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</si>
  <si>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V0374 Sge / GSC 1635-0042</t>
  </si>
  <si>
    <t>EW</t>
  </si>
  <si>
    <t>IBVS 6118</t>
  </si>
  <si>
    <t>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</si>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</sst>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V0374 Sge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87-41CE-A9E7-2E62E1F0A6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7.349999992584344E-3</c:v>
                </c:pt>
                <c:pt idx="2">
                  <c:v>5.6499999918742105E-3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87-41CE-A9E7-2E62E1F0A6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87-41CE-A9E7-2E62E1F0A6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87-41CE-A9E7-2E62E1F0A6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87-41CE-A9E7-2E62E1F0A6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87-41CE-A9E7-2E62E1F0A6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87-41CE-A9E7-2E62E1F0A6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8.488227164238013E-6</c:v>
                </c:pt>
                <c:pt idx="1">
                  <c:v>6.4645128504928597E-3</c:v>
                </c:pt>
                <c:pt idx="2">
                  <c:v>6.5269989068014577E-3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87-41CE-A9E7-2E62E1F0A6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7439</c:v>
                </c:pt>
                <c:pt idx="2">
                  <c:v>7511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87-41CE-A9E7-2E62E1F0A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530736"/>
        <c:axId val="1"/>
      </c:scatterChart>
      <c:valAx>
        <c:axId val="55453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453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256568-12F7-9825-75EF-DF10E60B1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2" t="s">
        <v>41</v>
      </c>
    </row>
    <row r="2" spans="1:7" s="2" customFormat="1" ht="12.95" customHeight="1" x14ac:dyDescent="0.2">
      <c r="A2" s="2" t="s">
        <v>23</v>
      </c>
      <c r="B2" s="2" t="s">
        <v>42</v>
      </c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40</v>
      </c>
      <c r="D4" s="6" t="s">
        <v>40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2">
        <v>52464.425000000003</v>
      </c>
      <c r="D7" s="7" t="s">
        <v>38</v>
      </c>
    </row>
    <row r="8" spans="1:7" s="2" customFormat="1" ht="12.95" customHeight="1" x14ac:dyDescent="0.2">
      <c r="A8" s="2" t="s">
        <v>3</v>
      </c>
      <c r="C8" s="2">
        <v>0.54254999999999998</v>
      </c>
      <c r="D8" s="7" t="s">
        <v>38</v>
      </c>
    </row>
    <row r="9" spans="1:7" s="2" customFormat="1" ht="12.95" customHeight="1" x14ac:dyDescent="0.2">
      <c r="A9" s="8" t="s">
        <v>29</v>
      </c>
      <c r="C9" s="9">
        <v>-9.5</v>
      </c>
      <c r="D9" s="2" t="s">
        <v>30</v>
      </c>
    </row>
    <row r="10" spans="1:7" s="2" customFormat="1" ht="12.95" customHeight="1" thickBot="1" x14ac:dyDescent="0.25">
      <c r="C10" s="10" t="s">
        <v>19</v>
      </c>
      <c r="D10" s="10" t="s">
        <v>20</v>
      </c>
    </row>
    <row r="11" spans="1:7" s="2" customFormat="1" ht="12.95" customHeight="1" x14ac:dyDescent="0.2">
      <c r="A11" s="2" t="s">
        <v>15</v>
      </c>
      <c r="C11" s="11">
        <f ca="1">INTERCEPT(INDIRECT($G$11):G992,INDIRECT($F$11):F992)</f>
        <v>8.488227164238013E-6</v>
      </c>
      <c r="D11" s="3"/>
      <c r="F11" s="12" t="str">
        <f>"F"&amp;E19</f>
        <v>F21</v>
      </c>
      <c r="G11" s="11" t="str">
        <f>"G"&amp;E19</f>
        <v>G21</v>
      </c>
    </row>
    <row r="12" spans="1:7" s="2" customFormat="1" ht="12.95" customHeight="1" x14ac:dyDescent="0.2">
      <c r="A12" s="2" t="s">
        <v>16</v>
      </c>
      <c r="C12" s="11">
        <f ca="1">SLOPE(INDIRECT($G$11):G992,INDIRECT($F$11):F992)</f>
        <v>8.6786189317497268E-7</v>
      </c>
      <c r="D12" s="3"/>
    </row>
    <row r="13" spans="1:7" s="2" customFormat="1" ht="12.95" customHeight="1" x14ac:dyDescent="0.2">
      <c r="A13" s="2" t="s">
        <v>18</v>
      </c>
      <c r="C13" s="3" t="s">
        <v>13</v>
      </c>
      <c r="D13" s="7" t="s">
        <v>35</v>
      </c>
      <c r="E13" s="9">
        <v>1</v>
      </c>
    </row>
    <row r="14" spans="1:7" s="2" customFormat="1" ht="12.95" customHeight="1" x14ac:dyDescent="0.2">
      <c r="D14" s="7" t="s">
        <v>31</v>
      </c>
      <c r="E14" s="13">
        <f ca="1">NOW()+15018.5+$C$9/24</f>
        <v>60375.819507291664</v>
      </c>
    </row>
    <row r="15" spans="1:7" s="2" customFormat="1" ht="12.95" customHeight="1" x14ac:dyDescent="0.2">
      <c r="A15" s="14" t="s">
        <v>17</v>
      </c>
      <c r="C15" s="15">
        <f ca="1">(C7+C11)+(C8+C12)*INT(MAX(F21:F3533))</f>
        <v>56539.524576998912</v>
      </c>
      <c r="D15" s="7" t="s">
        <v>36</v>
      </c>
      <c r="E15" s="13">
        <f ca="1">ROUND(2*(E14-$C$7)/$C$8,0)/2+E13</f>
        <v>14583</v>
      </c>
    </row>
    <row r="16" spans="1:7" s="2" customFormat="1" ht="12.95" customHeight="1" x14ac:dyDescent="0.2">
      <c r="A16" s="4" t="s">
        <v>4</v>
      </c>
      <c r="C16" s="16">
        <f ca="1">+C8+C12</f>
        <v>0.5425508678618931</v>
      </c>
      <c r="D16" s="7" t="s">
        <v>37</v>
      </c>
      <c r="E16" s="11">
        <f ca="1">ROUND(2*(E14-$C$15)/$C$16,0)/2+E13</f>
        <v>7072</v>
      </c>
    </row>
    <row r="17" spans="1:18" s="2" customFormat="1" ht="12.95" customHeight="1" thickBot="1" x14ac:dyDescent="0.25">
      <c r="A17" s="7" t="s">
        <v>28</v>
      </c>
      <c r="C17" s="2">
        <f>COUNT(C21:C2191)</f>
        <v>3</v>
      </c>
      <c r="D17" s="7" t="s">
        <v>32</v>
      </c>
      <c r="E17" s="17">
        <f ca="1">+$C$15+$C$16*E16-15018.5-$C$9/24</f>
        <v>45358.340147851559</v>
      </c>
    </row>
    <row r="18" spans="1:18" s="2" customFormat="1" ht="12.95" customHeight="1" thickTop="1" thickBot="1" x14ac:dyDescent="0.25">
      <c r="A18" s="4" t="s">
        <v>5</v>
      </c>
      <c r="C18" s="18">
        <f ca="1">+C15</f>
        <v>56539.524576998912</v>
      </c>
      <c r="D18" s="19">
        <f ca="1">+C16</f>
        <v>0.5425508678618931</v>
      </c>
      <c r="E18" s="20" t="s">
        <v>33</v>
      </c>
    </row>
    <row r="19" spans="1:18" s="2" customFormat="1" ht="12.95" customHeight="1" thickTop="1" x14ac:dyDescent="0.2">
      <c r="A19" s="21" t="s">
        <v>34</v>
      </c>
      <c r="E19" s="22">
        <v>21</v>
      </c>
    </row>
    <row r="20" spans="1:18" s="2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12</v>
      </c>
      <c r="E20" s="10" t="s">
        <v>9</v>
      </c>
      <c r="F20" s="10" t="s">
        <v>10</v>
      </c>
      <c r="G20" s="10" t="s">
        <v>11</v>
      </c>
      <c r="H20" s="23" t="s">
        <v>38</v>
      </c>
      <c r="I20" s="23" t="s">
        <v>45</v>
      </c>
      <c r="J20" s="23" t="s">
        <v>46</v>
      </c>
      <c r="K20" s="23" t="s">
        <v>24</v>
      </c>
      <c r="L20" s="23" t="s">
        <v>25</v>
      </c>
      <c r="M20" s="23" t="s">
        <v>26</v>
      </c>
      <c r="N20" s="23" t="s">
        <v>27</v>
      </c>
      <c r="O20" s="23" t="s">
        <v>22</v>
      </c>
      <c r="P20" s="24" t="s">
        <v>21</v>
      </c>
      <c r="Q20" s="10" t="s">
        <v>14</v>
      </c>
      <c r="R20" s="25" t="s">
        <v>39</v>
      </c>
    </row>
    <row r="21" spans="1:18" s="2" customFormat="1" ht="12.95" customHeight="1" x14ac:dyDescent="0.2">
      <c r="A21" s="2" t="s">
        <v>38</v>
      </c>
      <c r="C21" s="26">
        <f>+C$7</f>
        <v>52464.425000000003</v>
      </c>
      <c r="D21" s="26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8.488227164238013E-6</v>
      </c>
      <c r="Q21" s="27">
        <f>+C21-15018.5</f>
        <v>37445.925000000003</v>
      </c>
    </row>
    <row r="22" spans="1:18" s="2" customFormat="1" ht="12.95" customHeight="1" x14ac:dyDescent="0.2">
      <c r="A22" s="28" t="s">
        <v>43</v>
      </c>
      <c r="B22" s="29" t="s">
        <v>44</v>
      </c>
      <c r="C22" s="30">
        <v>56500.461799999997</v>
      </c>
      <c r="D22" s="31">
        <v>4.1999999999999997E-3</v>
      </c>
      <c r="E22" s="2">
        <f>+(C22-C$7)/C$8</f>
        <v>7439.0135471385029</v>
      </c>
      <c r="F22" s="2">
        <f>ROUND(2*E22,0)/2</f>
        <v>7439</v>
      </c>
      <c r="G22" s="2">
        <f>+C22-(C$7+F22*C$8)</f>
        <v>7.349999992584344E-3</v>
      </c>
      <c r="I22" s="2">
        <f>+G22</f>
        <v>7.349999992584344E-3</v>
      </c>
      <c r="O22" s="2">
        <f ca="1">+C$11+C$12*$F22</f>
        <v>6.4645128504928597E-3</v>
      </c>
      <c r="Q22" s="27">
        <f>+C22-15018.5</f>
        <v>41481.961799999997</v>
      </c>
    </row>
    <row r="23" spans="1:18" s="2" customFormat="1" ht="12.95" customHeight="1" x14ac:dyDescent="0.2">
      <c r="A23" s="28" t="s">
        <v>43</v>
      </c>
      <c r="B23" s="29" t="s">
        <v>44</v>
      </c>
      <c r="C23" s="30">
        <v>56539.523699999998</v>
      </c>
      <c r="D23" s="31">
        <v>2.0999999999999999E-3</v>
      </c>
      <c r="E23" s="2">
        <f>+(C23-C$7)/C$8</f>
        <v>7511.0104137867393</v>
      </c>
      <c r="F23" s="2">
        <f>ROUND(2*E23,0)/2</f>
        <v>7511</v>
      </c>
      <c r="G23" s="2">
        <f>+C23-(C$7+F23*C$8)</f>
        <v>5.6499999918742105E-3</v>
      </c>
      <c r="I23" s="2">
        <f>+G23</f>
        <v>5.6499999918742105E-3</v>
      </c>
      <c r="O23" s="2">
        <f ca="1">+C$11+C$12*$F23</f>
        <v>6.5269989068014577E-3</v>
      </c>
      <c r="Q23" s="27">
        <f>+C23-15018.5</f>
        <v>41521.023699999998</v>
      </c>
    </row>
    <row r="24" spans="1:18" s="2" customFormat="1" ht="12.95" customHeight="1" x14ac:dyDescent="0.2">
      <c r="C24" s="26"/>
      <c r="D24" s="26"/>
      <c r="Q24" s="27"/>
    </row>
    <row r="25" spans="1:18" s="2" customFormat="1" ht="12.95" customHeight="1" x14ac:dyDescent="0.2">
      <c r="C25" s="26"/>
      <c r="D25" s="26"/>
      <c r="Q25" s="27"/>
    </row>
    <row r="26" spans="1:18" s="2" customFormat="1" ht="12.95" customHeight="1" x14ac:dyDescent="0.2">
      <c r="C26" s="26"/>
      <c r="D26" s="26"/>
      <c r="Q26" s="27"/>
    </row>
    <row r="27" spans="1:18" s="2" customFormat="1" ht="12.95" customHeight="1" x14ac:dyDescent="0.2">
      <c r="C27" s="26"/>
      <c r="D27" s="26"/>
      <c r="Q27" s="27"/>
    </row>
    <row r="28" spans="1:18" s="2" customFormat="1" ht="12.95" customHeight="1" x14ac:dyDescent="0.2">
      <c r="C28" s="26"/>
      <c r="D28" s="26"/>
      <c r="Q28" s="27"/>
    </row>
    <row r="29" spans="1:18" s="2" customFormat="1" ht="12.95" customHeight="1" x14ac:dyDescent="0.2">
      <c r="C29" s="26"/>
      <c r="D29" s="26"/>
      <c r="Q29" s="27"/>
    </row>
    <row r="30" spans="1:18" s="2" customFormat="1" ht="12.95" customHeight="1" x14ac:dyDescent="0.2">
      <c r="C30" s="26"/>
      <c r="D30" s="26"/>
      <c r="Q30" s="27"/>
    </row>
    <row r="31" spans="1:18" s="2" customFormat="1" ht="12.95" customHeight="1" x14ac:dyDescent="0.2">
      <c r="C31" s="26"/>
      <c r="D31" s="26"/>
      <c r="Q31" s="27"/>
    </row>
    <row r="32" spans="1:18" s="2" customFormat="1" ht="12.95" customHeight="1" x14ac:dyDescent="0.2">
      <c r="C32" s="26"/>
      <c r="D32" s="26"/>
      <c r="Q32" s="27"/>
    </row>
    <row r="33" spans="3:17" s="2" customFormat="1" ht="12.95" customHeight="1" x14ac:dyDescent="0.2">
      <c r="C33" s="26"/>
      <c r="D33" s="26"/>
      <c r="Q33" s="27"/>
    </row>
    <row r="34" spans="3:17" s="2" customFormat="1" ht="12.95" customHeight="1" x14ac:dyDescent="0.2">
      <c r="C34" s="26"/>
      <c r="D34" s="26"/>
    </row>
    <row r="35" spans="3:17" s="2" customFormat="1" ht="12.95" customHeight="1" x14ac:dyDescent="0.2">
      <c r="C35" s="26"/>
      <c r="D35" s="26"/>
    </row>
    <row r="36" spans="3:17" s="2" customFormat="1" ht="12.95" customHeight="1" x14ac:dyDescent="0.2">
      <c r="C36" s="26"/>
      <c r="D36" s="26"/>
    </row>
    <row r="37" spans="3:17" s="2" customFormat="1" ht="12.95" customHeight="1" x14ac:dyDescent="0.2">
      <c r="C37" s="26"/>
      <c r="D37" s="26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2024-03-06T06:40:05Z</dcterms:modified>
</cp:coreProperties>
</file>