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EEFC452-1778-4A12-B32F-35DB64A2A0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3" i="1" l="1"/>
  <c r="G11" i="1"/>
  <c r="F11" i="1"/>
  <c r="E15" i="1"/>
  <c r="C17" i="1"/>
  <c r="E23" i="1"/>
  <c r="F23" i="1"/>
  <c r="E24" i="1"/>
  <c r="F24" i="1"/>
  <c r="E26" i="1"/>
  <c r="F26" i="1"/>
  <c r="G26" i="1"/>
  <c r="N26" i="1"/>
  <c r="E29" i="1"/>
  <c r="F29" i="1"/>
  <c r="E31" i="1"/>
  <c r="F31" i="1"/>
  <c r="G31" i="1"/>
  <c r="K31" i="1"/>
  <c r="E32" i="1"/>
  <c r="F32" i="1"/>
  <c r="Q22" i="1"/>
  <c r="Q23" i="1"/>
  <c r="Q24" i="1"/>
  <c r="Q25" i="1"/>
  <c r="Q26" i="1"/>
  <c r="Q27" i="1"/>
  <c r="Q28" i="1"/>
  <c r="Q29" i="1"/>
  <c r="Q30" i="1"/>
  <c r="Q31" i="1"/>
  <c r="Q32" i="1"/>
  <c r="C8" i="1"/>
  <c r="C7" i="1"/>
  <c r="E33" i="1"/>
  <c r="F33" i="1"/>
  <c r="E21" i="1"/>
  <c r="F21" i="1"/>
  <c r="G21" i="1"/>
  <c r="H21" i="1"/>
  <c r="Q21" i="1"/>
  <c r="E28" i="1"/>
  <c r="F28" i="1"/>
  <c r="G28" i="1"/>
  <c r="K28" i="1"/>
  <c r="E25" i="1"/>
  <c r="F25" i="1"/>
  <c r="G25" i="1"/>
  <c r="N25" i="1"/>
  <c r="G32" i="1"/>
  <c r="K32" i="1"/>
  <c r="E30" i="1"/>
  <c r="F30" i="1"/>
  <c r="G30" i="1"/>
  <c r="K30" i="1"/>
  <c r="G24" i="1"/>
  <c r="N24" i="1"/>
  <c r="G29" i="1"/>
  <c r="K29" i="1"/>
  <c r="E27" i="1"/>
  <c r="F27" i="1"/>
  <c r="G27" i="1"/>
  <c r="K27" i="1"/>
  <c r="E22" i="1"/>
  <c r="F22" i="1"/>
  <c r="G22" i="1"/>
  <c r="G33" i="1"/>
  <c r="K33" i="1"/>
  <c r="G23" i="1"/>
  <c r="N23" i="1"/>
  <c r="N22" i="1"/>
  <c r="C11" i="1"/>
  <c r="C12" i="1"/>
  <c r="C16" i="1" l="1"/>
  <c r="D18" i="1" s="1"/>
  <c r="O26" i="1"/>
  <c r="O31" i="1"/>
  <c r="O24" i="1"/>
  <c r="O32" i="1"/>
  <c r="O27" i="1"/>
  <c r="C15" i="1"/>
  <c r="O30" i="1"/>
  <c r="O21" i="1"/>
  <c r="O25" i="1"/>
  <c r="O29" i="1"/>
  <c r="O33" i="1"/>
  <c r="O23" i="1"/>
  <c r="O28" i="1"/>
  <c r="O22" i="1"/>
  <c r="C18" i="1" l="1"/>
  <c r="E16" i="1"/>
  <c r="E17" i="1" s="1"/>
</calcChain>
</file>

<file path=xl/sharedStrings.xml><?xml version="1.0" encoding="utf-8"?>
<sst xmlns="http://schemas.openxmlformats.org/spreadsheetml/2006/main" count="84" uniqueCount="55">
  <si>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</si>
  <si>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</si>
  <si>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</si>
  <si>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</si>
  <si>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</si>
  <si>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</si>
  <si>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</si>
  <si>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</si>
  <si>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</si>
  <si>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</si>
  <si>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</si>
  <si>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</si>
  <si>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</si>
  <si>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</si>
  <si>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</si>
  <si>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</si>
  <si>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</si>
  <si>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</si>
  <si>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</si>
  <si>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</si>
  <si>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</si>
  <si>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</si>
  <si>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</si>
  <si>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</si>
  <si>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</si>
  <si>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</si>
  <si>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</si>
  <si>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</si>
  <si>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</si>
  <si>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ODESSA IZV. 4</t>
  </si>
  <si>
    <t>K</t>
  </si>
  <si>
    <t>AA 27,162</t>
  </si>
  <si>
    <t>Locher K</t>
  </si>
  <si>
    <t>BBSAG Bull.92</t>
  </si>
  <si>
    <t>B</t>
  </si>
  <si>
    <t>BBSAG Bull.98</t>
  </si>
  <si>
    <t>BBSAG Bull.101</t>
  </si>
  <si>
    <t>BBSAG Bull.104</t>
  </si>
  <si>
    <t>BBSAG Bull.107</t>
  </si>
  <si>
    <t>BBSAG Bull.109</t>
  </si>
  <si>
    <t># of data points:</t>
  </si>
  <si>
    <t>EA/SD</t>
  </si>
  <si>
    <t>DV Sgr / GSC 06858-03000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</si>
  <si>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</si>
  <si>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</si>
  <si>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</si>
  <si>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</si>
  <si>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</si>
  <si>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</si>
  <si>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</si>
  <si>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</si>
  <si>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</t>
  </si>
  <si>
    <t>Vis</t>
  </si>
  <si>
    <t>PE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</si>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</sst>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Sgr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A-4303-8350-2497445E2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A-4303-8350-2497445E2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3A-4303-8350-2497445E2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">
                  <c:v>-0.11340999999811174</c:v>
                </c:pt>
                <c:pt idx="7">
                  <c:v>-0.14588799999910407</c:v>
                </c:pt>
                <c:pt idx="8">
                  <c:v>-0.16209199999866541</c:v>
                </c:pt>
                <c:pt idx="9">
                  <c:v>-0.15452200000436278</c:v>
                </c:pt>
                <c:pt idx="10">
                  <c:v>-0.15518400000291876</c:v>
                </c:pt>
                <c:pt idx="11">
                  <c:v>-0.14207799999712734</c:v>
                </c:pt>
                <c:pt idx="12">
                  <c:v>-0.19284399999742163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3A-4303-8350-2497445E2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3A-4303-8350-2497445E2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3A-4303-8350-2497445E2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9">
                    <c:v>8.9999999999999993E-3</c:v>
                  </c:pt>
                  <c:pt idx="10">
                    <c:v>8.9999999999999993E-3</c:v>
                  </c:pt>
                  <c:pt idx="11">
                    <c:v>6.0000000000000001E-3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-1.104999999733991E-2</c:v>
                </c:pt>
                <c:pt idx="2">
                  <c:v>-2.9299999987415504E-3</c:v>
                </c:pt>
                <c:pt idx="3">
                  <c:v>-2.247200000056182E-2</c:v>
                </c:pt>
                <c:pt idx="4">
                  <c:v>-2.2548000000824686E-2</c:v>
                </c:pt>
                <c:pt idx="5">
                  <c:v>-8.0000000016298145E-3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3A-4303-8350-2497445E2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-3325</c:v>
                </c:pt>
                <c:pt idx="2">
                  <c:v>-2545</c:v>
                </c:pt>
                <c:pt idx="3">
                  <c:v>-1568</c:v>
                </c:pt>
                <c:pt idx="4">
                  <c:v>-1562</c:v>
                </c:pt>
                <c:pt idx="5">
                  <c:v>0</c:v>
                </c:pt>
                <c:pt idx="6">
                  <c:v>8835</c:v>
                </c:pt>
                <c:pt idx="7">
                  <c:v>9228</c:v>
                </c:pt>
                <c:pt idx="8">
                  <c:v>9402</c:v>
                </c:pt>
                <c:pt idx="9">
                  <c:v>9607</c:v>
                </c:pt>
                <c:pt idx="10">
                  <c:v>9804</c:v>
                </c:pt>
                <c:pt idx="11">
                  <c:v>9993</c:v>
                </c:pt>
                <c:pt idx="12">
                  <c:v>12164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-3.0671289442287177E-2</c:v>
                </c:pt>
                <c:pt idx="1">
                  <c:v>9.9983150060417164E-3</c:v>
                </c:pt>
                <c:pt idx="2">
                  <c:v>4.5777621816305708E-4</c:v>
                </c:pt>
                <c:pt idx="3">
                  <c:v>-1.1492360186654182E-2</c:v>
                </c:pt>
                <c:pt idx="4">
                  <c:v>-1.1565748946560941E-2</c:v>
                </c:pt>
                <c:pt idx="5">
                  <c:v>-3.0671289442287177E-2</c:v>
                </c:pt>
                <c:pt idx="6">
                  <c:v>-0.13873623840498966</c:v>
                </c:pt>
                <c:pt idx="7">
                  <c:v>-0.14354320217888236</c:v>
                </c:pt>
                <c:pt idx="8">
                  <c:v>-0.14567147621617837</c:v>
                </c:pt>
                <c:pt idx="9">
                  <c:v>-0.14817892551299264</c:v>
                </c:pt>
                <c:pt idx="10">
                  <c:v>-0.15058852312993123</c:v>
                </c:pt>
                <c:pt idx="11">
                  <c:v>-0.15290026906699414</c:v>
                </c:pt>
                <c:pt idx="12">
                  <c:v>-0.17945476869325638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3A-4303-8350-2497445E2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42880"/>
        <c:axId val="1"/>
      </c:scatterChart>
      <c:valAx>
        <c:axId val="83564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4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0</xdr:rowOff>
    </xdr:from>
    <xdr:to>
      <xdr:col>18</xdr:col>
      <xdr:colOff>352424</xdr:colOff>
      <xdr:row>18</xdr:row>
      <xdr:rowOff>28574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AAF497-36CA-EFB0-DDBF-CBBF00800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>
      <c r="A1" s="32" t="s">
        <v>42</v>
      </c>
    </row>
    <row r="2" spans="1:7" s="7" customFormat="1" ht="12.95" customHeight="1">
      <c r="A2" s="7" t="s">
        <v>24</v>
      </c>
      <c r="B2" s="8" t="s">
        <v>41</v>
      </c>
    </row>
    <row r="3" spans="1:7" s="7" customFormat="1" ht="12.95" customHeight="1"/>
    <row r="4" spans="1:7" s="7" customFormat="1" ht="12.95" customHeight="1">
      <c r="A4" s="9" t="s">
        <v>0</v>
      </c>
      <c r="C4" s="10">
        <v>31281.215</v>
      </c>
      <c r="D4" s="11">
        <v>1.862846</v>
      </c>
    </row>
    <row r="5" spans="1:7" s="7" customFormat="1" ht="12.95" customHeight="1"/>
    <row r="6" spans="1:7" s="7" customFormat="1" ht="12.95" customHeight="1">
      <c r="A6" s="9" t="s">
        <v>1</v>
      </c>
    </row>
    <row r="7" spans="1:7" s="7" customFormat="1" ht="12.95" customHeight="1">
      <c r="A7" s="7" t="s">
        <v>2</v>
      </c>
      <c r="C7" s="7">
        <f>+C4</f>
        <v>31281.215</v>
      </c>
    </row>
    <row r="8" spans="1:7" s="7" customFormat="1" ht="12.95" customHeight="1">
      <c r="A8" s="7" t="s">
        <v>3</v>
      </c>
      <c r="C8" s="7">
        <f>+D4</f>
        <v>1.862846</v>
      </c>
    </row>
    <row r="9" spans="1:7" s="7" customFormat="1" ht="12.95" customHeight="1">
      <c r="A9" s="12" t="s">
        <v>43</v>
      </c>
      <c r="C9" s="13">
        <v>-9.5</v>
      </c>
      <c r="D9" s="7" t="s">
        <v>44</v>
      </c>
    </row>
    <row r="10" spans="1:7" s="7" customFormat="1" ht="12.95" customHeight="1" thickBot="1">
      <c r="C10" s="14" t="s">
        <v>20</v>
      </c>
      <c r="D10" s="14" t="s">
        <v>21</v>
      </c>
    </row>
    <row r="11" spans="1:7" s="7" customFormat="1" ht="12.95" customHeight="1">
      <c r="A11" s="7" t="s">
        <v>16</v>
      </c>
      <c r="C11" s="15">
        <f ca="1">INTERCEPT(INDIRECT($G$11):G975,INDIRECT($F$11):F975)</f>
        <v>-3.0671289442287177E-2</v>
      </c>
      <c r="D11" s="16"/>
      <c r="F11" s="17" t="str">
        <f>"F"&amp;E19</f>
        <v>F21</v>
      </c>
      <c r="G11" s="15" t="str">
        <f>"G"&amp;E19</f>
        <v>G21</v>
      </c>
    </row>
    <row r="12" spans="1:7" s="7" customFormat="1" ht="12.95" customHeight="1">
      <c r="A12" s="7" t="s">
        <v>17</v>
      </c>
      <c r="C12" s="15">
        <f ca="1">SLOPE(INDIRECT($G$11):G975,INDIRECT($F$11):F975)</f>
        <v>-1.2231459984459817E-5</v>
      </c>
      <c r="D12" s="16"/>
    </row>
    <row r="13" spans="1:7" s="7" customFormat="1" ht="12.95" customHeight="1">
      <c r="A13" s="7" t="s">
        <v>19</v>
      </c>
      <c r="C13" s="16" t="s">
        <v>14</v>
      </c>
      <c r="D13" s="16"/>
    </row>
    <row r="14" spans="1:7" s="7" customFormat="1" ht="12.95" customHeight="1"/>
    <row r="15" spans="1:7" s="7" customFormat="1" ht="12.95" customHeight="1">
      <c r="A15" s="18" t="s">
        <v>18</v>
      </c>
      <c r="C15" s="19">
        <f ca="1">(C7+C11)+(C8+C12)*INT(MAX(F21:F3516))</f>
        <v>53940.694289231309</v>
      </c>
      <c r="D15" s="20" t="s">
        <v>45</v>
      </c>
      <c r="E15" s="21">
        <f ca="1">TODAY()+15018.5-B9/24</f>
        <v>60375.5</v>
      </c>
    </row>
    <row r="16" spans="1:7" s="7" customFormat="1" ht="12.95" customHeight="1">
      <c r="A16" s="9" t="s">
        <v>4</v>
      </c>
      <c r="C16" s="22">
        <f ca="1">+C8+C12</f>
        <v>1.8628337685400156</v>
      </c>
      <c r="D16" s="20" t="s">
        <v>46</v>
      </c>
      <c r="E16" s="21">
        <f ca="1">ROUND(2*(E15-C15)/C16,0)/2+1</f>
        <v>3455.5</v>
      </c>
    </row>
    <row r="17" spans="1:32" s="7" customFormat="1" ht="12.95" customHeight="1" thickBot="1">
      <c r="A17" s="20" t="s">
        <v>40</v>
      </c>
      <c r="C17" s="7">
        <f>COUNT(C21:C2174)</f>
        <v>13</v>
      </c>
      <c r="D17" s="20" t="s">
        <v>47</v>
      </c>
      <c r="E17" s="23">
        <f ca="1">+C15+C16*E16-15018.5-C9/24</f>
        <v>45359.612209754669</v>
      </c>
    </row>
    <row r="18" spans="1:32" s="7" customFormat="1" ht="12.95" customHeight="1">
      <c r="A18" s="9" t="s">
        <v>5</v>
      </c>
      <c r="C18" s="10">
        <f ca="1">+C15</f>
        <v>53940.694289231309</v>
      </c>
      <c r="D18" s="11">
        <f ca="1">+C16</f>
        <v>1.8628337685400156</v>
      </c>
      <c r="E18" s="24" t="s">
        <v>48</v>
      </c>
    </row>
    <row r="19" spans="1:32" s="7" customFormat="1" ht="12.95" customHeight="1" thickTop="1">
      <c r="A19" s="25" t="s">
        <v>49</v>
      </c>
      <c r="E19" s="26">
        <v>21</v>
      </c>
    </row>
    <row r="20" spans="1:32" s="7" customFormat="1" ht="12.95" customHeight="1" thickBot="1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7" t="s">
        <v>12</v>
      </c>
      <c r="I20" s="27" t="s">
        <v>52</v>
      </c>
      <c r="J20" s="27" t="s">
        <v>53</v>
      </c>
      <c r="K20" s="27" t="s">
        <v>54</v>
      </c>
      <c r="L20" s="27" t="s">
        <v>25</v>
      </c>
      <c r="M20" s="27" t="s">
        <v>26</v>
      </c>
      <c r="N20" s="27" t="s">
        <v>27</v>
      </c>
      <c r="O20" s="27" t="s">
        <v>23</v>
      </c>
      <c r="P20" s="28" t="s">
        <v>22</v>
      </c>
      <c r="Q20" s="14" t="s">
        <v>15</v>
      </c>
    </row>
    <row r="21" spans="1:32" s="7" customFormat="1" ht="12.95" customHeight="1">
      <c r="A21" s="7" t="s">
        <v>12</v>
      </c>
      <c r="C21" s="29">
        <v>31281.215</v>
      </c>
      <c r="D21" s="29" t="s">
        <v>14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-3.0671289442287177E-2</v>
      </c>
      <c r="Q21" s="30">
        <f>+C21-15018.5</f>
        <v>16262.715</v>
      </c>
    </row>
    <row r="22" spans="1:32" s="7" customFormat="1" ht="12.95" customHeight="1">
      <c r="A22" s="7" t="s">
        <v>29</v>
      </c>
      <c r="C22" s="31">
        <v>25087.241000000002</v>
      </c>
      <c r="D22" s="29"/>
      <c r="E22" s="7">
        <f t="shared" ref="E22:E32" si="0">+(C22-C$7)/C$8</f>
        <v>-3325.0059317839468</v>
      </c>
      <c r="F22" s="7">
        <f t="shared" ref="F22:F33" si="1">ROUND(2*E22,0)/2</f>
        <v>-3325</v>
      </c>
      <c r="G22" s="7">
        <f t="shared" ref="G22:G32" si="2">+C22-(C$7+F22*C$8)</f>
        <v>-1.104999999733991E-2</v>
      </c>
      <c r="N22" s="7">
        <f>+G22</f>
        <v>-1.104999999733991E-2</v>
      </c>
      <c r="O22" s="7">
        <f t="shared" ref="O22:O32" ca="1" si="3">+C$11+C$12*$F22</f>
        <v>9.9983150060417164E-3</v>
      </c>
      <c r="Q22" s="30">
        <f t="shared" ref="Q22:Q32" si="4">+C22-15018.5</f>
        <v>10068.741000000002</v>
      </c>
      <c r="AA22" s="7" t="s">
        <v>28</v>
      </c>
      <c r="AF22" s="7" t="s">
        <v>30</v>
      </c>
    </row>
    <row r="23" spans="1:32" s="7" customFormat="1" ht="12.95" customHeight="1">
      <c r="A23" s="7" t="s">
        <v>29</v>
      </c>
      <c r="C23" s="31">
        <v>26540.269</v>
      </c>
      <c r="D23" s="29"/>
      <c r="E23" s="7">
        <f t="shared" si="0"/>
        <v>-2545.0015728621688</v>
      </c>
      <c r="F23" s="7">
        <f t="shared" si="1"/>
        <v>-2545</v>
      </c>
      <c r="G23" s="7">
        <f t="shared" si="2"/>
        <v>-2.9299999987415504E-3</v>
      </c>
      <c r="N23" s="7">
        <f>+G23</f>
        <v>-2.9299999987415504E-3</v>
      </c>
      <c r="O23" s="7">
        <f t="shared" ca="1" si="3"/>
        <v>4.5777621816305708E-4</v>
      </c>
      <c r="Q23" s="30">
        <f t="shared" si="4"/>
        <v>11521.769</v>
      </c>
      <c r="AA23" s="7" t="s">
        <v>28</v>
      </c>
      <c r="AF23" s="7" t="s">
        <v>30</v>
      </c>
    </row>
    <row r="24" spans="1:32" s="7" customFormat="1" ht="12.95" customHeight="1">
      <c r="A24" s="7" t="s">
        <v>31</v>
      </c>
      <c r="C24" s="31">
        <v>28360.25</v>
      </c>
      <c r="D24" s="29"/>
      <c r="E24" s="7">
        <f t="shared" si="0"/>
        <v>-1568.0120632623416</v>
      </c>
      <c r="F24" s="7">
        <f t="shared" si="1"/>
        <v>-1568</v>
      </c>
      <c r="G24" s="7">
        <f t="shared" si="2"/>
        <v>-2.247200000056182E-2</v>
      </c>
      <c r="N24" s="7">
        <f>+G24</f>
        <v>-2.247200000056182E-2</v>
      </c>
      <c r="O24" s="7">
        <f t="shared" ca="1" si="3"/>
        <v>-1.1492360186654182E-2</v>
      </c>
      <c r="Q24" s="30">
        <f t="shared" si="4"/>
        <v>13341.75</v>
      </c>
      <c r="AA24" s="7" t="s">
        <v>28</v>
      </c>
      <c r="AF24" s="7" t="s">
        <v>30</v>
      </c>
    </row>
    <row r="25" spans="1:32" s="7" customFormat="1" ht="12.95" customHeight="1">
      <c r="A25" s="7" t="s">
        <v>31</v>
      </c>
      <c r="C25" s="31">
        <v>28371.427</v>
      </c>
      <c r="D25" s="29"/>
      <c r="E25" s="7">
        <f t="shared" si="0"/>
        <v>-1562.0121040601318</v>
      </c>
      <c r="F25" s="7">
        <f t="shared" si="1"/>
        <v>-1562</v>
      </c>
      <c r="G25" s="7">
        <f t="shared" si="2"/>
        <v>-2.2548000000824686E-2</v>
      </c>
      <c r="N25" s="7">
        <f>+G25</f>
        <v>-2.2548000000824686E-2</v>
      </c>
      <c r="O25" s="7">
        <f t="shared" ca="1" si="3"/>
        <v>-1.1565748946560941E-2</v>
      </c>
      <c r="Q25" s="30">
        <f t="shared" si="4"/>
        <v>13352.927</v>
      </c>
      <c r="AA25" s="7" t="s">
        <v>28</v>
      </c>
      <c r="AF25" s="7" t="s">
        <v>30</v>
      </c>
    </row>
    <row r="26" spans="1:32" s="7" customFormat="1" ht="12.95" customHeight="1">
      <c r="A26" s="7" t="s">
        <v>29</v>
      </c>
      <c r="C26" s="31">
        <v>31281.206999999999</v>
      </c>
      <c r="D26" s="29"/>
      <c r="E26" s="7">
        <f t="shared" si="0"/>
        <v>-4.2945042164676062E-3</v>
      </c>
      <c r="F26" s="7">
        <f t="shared" si="1"/>
        <v>0</v>
      </c>
      <c r="G26" s="7">
        <f t="shared" si="2"/>
        <v>-8.0000000016298145E-3</v>
      </c>
      <c r="N26" s="7">
        <f>+G26</f>
        <v>-8.0000000016298145E-3</v>
      </c>
      <c r="O26" s="7">
        <f t="shared" ca="1" si="3"/>
        <v>-3.0671289442287177E-2</v>
      </c>
      <c r="Q26" s="30">
        <f t="shared" si="4"/>
        <v>16262.706999999999</v>
      </c>
      <c r="AA26" s="7" t="s">
        <v>28</v>
      </c>
      <c r="AF26" s="7" t="s">
        <v>30</v>
      </c>
    </row>
    <row r="27" spans="1:32" s="7" customFormat="1" ht="12.95" customHeight="1">
      <c r="A27" s="7" t="s">
        <v>33</v>
      </c>
      <c r="C27" s="31">
        <v>47739.345999999998</v>
      </c>
      <c r="D27" s="29"/>
      <c r="E27" s="7">
        <f t="shared" si="0"/>
        <v>8834.9391200346126</v>
      </c>
      <c r="F27" s="7">
        <f t="shared" si="1"/>
        <v>8835</v>
      </c>
      <c r="G27" s="7">
        <f t="shared" si="2"/>
        <v>-0.11340999999811174</v>
      </c>
      <c r="K27" s="7">
        <f>+G27</f>
        <v>-0.11340999999811174</v>
      </c>
      <c r="O27" s="7">
        <f t="shared" ca="1" si="3"/>
        <v>-0.13873623840498966</v>
      </c>
      <c r="Q27" s="30">
        <f t="shared" si="4"/>
        <v>32720.845999999998</v>
      </c>
      <c r="AA27" s="7" t="s">
        <v>28</v>
      </c>
      <c r="AB27" s="7">
        <v>4</v>
      </c>
      <c r="AD27" s="7" t="s">
        <v>32</v>
      </c>
      <c r="AF27" s="7" t="s">
        <v>34</v>
      </c>
    </row>
    <row r="28" spans="1:32" s="7" customFormat="1" ht="12.95" customHeight="1">
      <c r="A28" s="7" t="s">
        <v>35</v>
      </c>
      <c r="C28" s="31">
        <v>48471.411999999997</v>
      </c>
      <c r="D28" s="29">
        <v>3.0000000000000001E-3</v>
      </c>
      <c r="E28" s="7">
        <f t="shared" si="0"/>
        <v>9227.9216854211227</v>
      </c>
      <c r="F28" s="7">
        <f t="shared" si="1"/>
        <v>9228</v>
      </c>
      <c r="G28" s="7">
        <f t="shared" si="2"/>
        <v>-0.14588799999910407</v>
      </c>
      <c r="K28" s="7">
        <f>+G28</f>
        <v>-0.14588799999910407</v>
      </c>
      <c r="O28" s="7">
        <f t="shared" ca="1" si="3"/>
        <v>-0.14354320217888236</v>
      </c>
      <c r="Q28" s="30">
        <f t="shared" si="4"/>
        <v>33452.911999999997</v>
      </c>
      <c r="AA28" s="7" t="s">
        <v>28</v>
      </c>
      <c r="AB28" s="7">
        <v>11</v>
      </c>
      <c r="AD28" s="7" t="s">
        <v>32</v>
      </c>
      <c r="AF28" s="7" t="s">
        <v>34</v>
      </c>
    </row>
    <row r="29" spans="1:32" s="7" customFormat="1" ht="12.95" customHeight="1">
      <c r="A29" s="7" t="s">
        <v>36</v>
      </c>
      <c r="C29" s="31">
        <v>48795.531000000003</v>
      </c>
      <c r="D29" s="29">
        <v>5.0000000000000001E-3</v>
      </c>
      <c r="E29" s="7">
        <f t="shared" si="0"/>
        <v>9401.9129869028366</v>
      </c>
      <c r="F29" s="7">
        <f t="shared" si="1"/>
        <v>9402</v>
      </c>
      <c r="G29" s="7">
        <f t="shared" si="2"/>
        <v>-0.16209199999866541</v>
      </c>
      <c r="K29" s="7">
        <f>+G29</f>
        <v>-0.16209199999866541</v>
      </c>
      <c r="O29" s="7">
        <f t="shared" ca="1" si="3"/>
        <v>-0.14567147621617837</v>
      </c>
      <c r="Q29" s="30">
        <f t="shared" si="4"/>
        <v>33777.031000000003</v>
      </c>
      <c r="AA29" s="7" t="s">
        <v>28</v>
      </c>
      <c r="AB29" s="7">
        <v>6</v>
      </c>
      <c r="AD29" s="7" t="s">
        <v>32</v>
      </c>
      <c r="AF29" s="7" t="s">
        <v>34</v>
      </c>
    </row>
    <row r="30" spans="1:32" s="7" customFormat="1" ht="12.95" customHeight="1">
      <c r="A30" s="7" t="s">
        <v>37</v>
      </c>
      <c r="C30" s="31">
        <v>49177.421999999999</v>
      </c>
      <c r="D30" s="29">
        <v>8.9999999999999993E-3</v>
      </c>
      <c r="E30" s="7">
        <f t="shared" si="0"/>
        <v>9606.9170505774491</v>
      </c>
      <c r="F30" s="7">
        <f t="shared" si="1"/>
        <v>9607</v>
      </c>
      <c r="G30" s="7">
        <f t="shared" si="2"/>
        <v>-0.15452200000436278</v>
      </c>
      <c r="K30" s="7">
        <f>+G30</f>
        <v>-0.15452200000436278</v>
      </c>
      <c r="O30" s="7">
        <f t="shared" ca="1" si="3"/>
        <v>-0.14817892551299264</v>
      </c>
      <c r="Q30" s="30">
        <f t="shared" si="4"/>
        <v>34158.921999999999</v>
      </c>
      <c r="AA30" s="7" t="s">
        <v>28</v>
      </c>
      <c r="AB30" s="7">
        <v>6</v>
      </c>
      <c r="AD30" s="7" t="s">
        <v>32</v>
      </c>
      <c r="AF30" s="7" t="s">
        <v>34</v>
      </c>
    </row>
    <row r="31" spans="1:32" s="7" customFormat="1" ht="12.95" customHeight="1">
      <c r="A31" s="7" t="s">
        <v>38</v>
      </c>
      <c r="C31" s="31">
        <v>49544.402000000002</v>
      </c>
      <c r="D31" s="29">
        <v>8.9999999999999993E-3</v>
      </c>
      <c r="E31" s="7">
        <f t="shared" si="0"/>
        <v>9803.9166952072264</v>
      </c>
      <c r="F31" s="7">
        <f t="shared" si="1"/>
        <v>9804</v>
      </c>
      <c r="G31" s="7">
        <f t="shared" si="2"/>
        <v>-0.15518400000291876</v>
      </c>
      <c r="K31" s="7">
        <f>+G31</f>
        <v>-0.15518400000291876</v>
      </c>
      <c r="O31" s="7">
        <f t="shared" ca="1" si="3"/>
        <v>-0.15058852312993123</v>
      </c>
      <c r="Q31" s="30">
        <f t="shared" si="4"/>
        <v>34525.902000000002</v>
      </c>
      <c r="AA31" s="7" t="s">
        <v>28</v>
      </c>
      <c r="AB31" s="7">
        <v>6</v>
      </c>
      <c r="AD31" s="7" t="s">
        <v>32</v>
      </c>
      <c r="AF31" s="7" t="s">
        <v>34</v>
      </c>
    </row>
    <row r="32" spans="1:32">
      <c r="A32" t="s">
        <v>39</v>
      </c>
      <c r="C32" s="3">
        <v>49896.493000000002</v>
      </c>
      <c r="D32" s="2">
        <v>6.0000000000000001E-3</v>
      </c>
      <c r="E32">
        <f t="shared" si="0"/>
        <v>9992.9237306787581</v>
      </c>
      <c r="F32">
        <f t="shared" si="1"/>
        <v>9993</v>
      </c>
      <c r="G32">
        <f t="shared" si="2"/>
        <v>-0.14207799999712734</v>
      </c>
      <c r="K32">
        <f>+G32</f>
        <v>-0.14207799999712734</v>
      </c>
      <c r="O32">
        <f t="shared" ca="1" si="3"/>
        <v>-0.15290026906699414</v>
      </c>
      <c r="Q32" s="1">
        <f t="shared" si="4"/>
        <v>34877.993000000002</v>
      </c>
      <c r="AA32" t="s">
        <v>28</v>
      </c>
      <c r="AB32">
        <v>5</v>
      </c>
      <c r="AD32" t="s">
        <v>32</v>
      </c>
      <c r="AF32" t="s">
        <v>34</v>
      </c>
    </row>
    <row r="33" spans="1:17">
      <c r="A33" s="4" t="s">
        <v>50</v>
      </c>
      <c r="B33" s="5" t="s">
        <v>51</v>
      </c>
      <c r="C33" s="6">
        <v>53940.680899999999</v>
      </c>
      <c r="D33" s="6">
        <v>6.9999999999999999E-4</v>
      </c>
      <c r="E33">
        <f>+(C33-C$7)/C$8</f>
        <v>12163.89647882863</v>
      </c>
      <c r="F33">
        <f t="shared" si="1"/>
        <v>12164</v>
      </c>
      <c r="G33">
        <f>+C33-(C$7+F33*C$8)</f>
        <v>-0.19284399999742163</v>
      </c>
      <c r="K33">
        <f>+G33</f>
        <v>-0.19284399999742163</v>
      </c>
      <c r="O33">
        <f ca="1">+C$11+C$12*$F33</f>
        <v>-0.17945476869325638</v>
      </c>
      <c r="Q33" s="1">
        <f>+C33-15018.5</f>
        <v>38922.180899999999</v>
      </c>
    </row>
    <row r="34" spans="1:17">
      <c r="C34" s="2"/>
      <c r="D34" s="2"/>
    </row>
    <row r="35" spans="1:17">
      <c r="C35" s="2"/>
      <c r="D35" s="2"/>
    </row>
    <row r="36" spans="1:17">
      <c r="C36" s="2"/>
      <c r="D36" s="2"/>
    </row>
    <row r="37" spans="1:17">
      <c r="C37" s="2"/>
      <c r="D37" s="2"/>
    </row>
    <row r="38" spans="1:17">
      <c r="C38" s="2"/>
      <c r="D38" s="2"/>
    </row>
    <row r="39" spans="1:17">
      <c r="C39" s="2"/>
      <c r="D39" s="2"/>
    </row>
    <row r="40" spans="1:17">
      <c r="C40" s="2"/>
      <c r="D40" s="2"/>
    </row>
    <row r="41" spans="1:17">
      <c r="C41" s="2"/>
      <c r="D41" s="2"/>
    </row>
    <row r="42" spans="1:17">
      <c r="C42" s="2"/>
      <c r="D42" s="2"/>
    </row>
    <row r="43" spans="1:17">
      <c r="C43" s="2"/>
      <c r="D43" s="2"/>
    </row>
    <row r="44" spans="1:17">
      <c r="C44" s="2"/>
      <c r="D44" s="2"/>
    </row>
    <row r="45" spans="1:17">
      <c r="C45" s="2"/>
      <c r="D45" s="2"/>
    </row>
    <row r="46" spans="1:17">
      <c r="C46" s="2"/>
      <c r="D46" s="2"/>
    </row>
    <row r="47" spans="1:17">
      <c r="C47" s="2"/>
      <c r="D47" s="2"/>
    </row>
    <row r="48" spans="1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2024-03-06T06:47:22Z</dcterms:modified>
</cp:coreProperties>
</file>