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D800990-12C7-4B1E-84C8-5F726E339C5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C22" i="1"/>
  <c r="C17" i="1" s="1"/>
  <c r="A22" i="1"/>
  <c r="E21" i="1"/>
  <c r="F21" i="1" s="1"/>
  <c r="G21" i="1" s="1"/>
  <c r="H21" i="1" s="1"/>
  <c r="Q21" i="1"/>
  <c r="G11" i="1"/>
  <c r="F11" i="1"/>
  <c r="E15" i="1"/>
  <c r="Q22" i="1" l="1"/>
  <c r="G22" i="1"/>
  <c r="C12" i="1"/>
  <c r="C11" i="1"/>
  <c r="C16" i="1" l="1"/>
  <c r="D18" i="1" s="1"/>
  <c r="H22" i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<sst xmlns="http://schemas.openxmlformats.org/spreadsheetml/2006/main" count="44" uniqueCount="43">
  <si>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</si>
  <si>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</si>
  <si>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</si>
  <si>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</si>
  <si>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</si>
  <si>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</si>
  <si>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</si>
  <si>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</si>
  <si>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</si>
  <si>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</si>
  <si>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</si>
  <si>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</si>
  <si>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</si>
  <si>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</si>
  <si>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</si>
  <si>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</si>
  <si>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</si>
  <si>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</si>
  <si>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</si>
  <si>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</si>
  <si>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</si>
  <si>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</si>
  <si>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</si>
  <si>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</si>
  <si>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</si>
  <si>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</si>
  <si>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</si>
  <si>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</si>
  <si>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</si>
  <si>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</si>
  <si>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</si>
  <si>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</si>
  <si>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</si>
  <si>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</si>
  <si>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</si>
  <si>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</si>
  <si>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</si>
  <si>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SX Sgr / GSC 7408-0960</t>
  </si>
  <si>
    <t>Wood 1963</t>
  </si>
  <si>
    <t>Wood 1963AJ.....68..258</t>
  </si>
  <si>
    <t>CCD</t>
  </si>
  <si>
    <t>VSX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</si>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</sst>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8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Sgr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-2.6019999997515697E-2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D1-47B7-98B9-904A5AC8E2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D1-47B7-98B9-904A5AC8E2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D1-47B7-98B9-904A5AC8E2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D1-47B7-98B9-904A5AC8E2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D1-47B7-98B9-904A5AC8E2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D1-47B7-98B9-904A5AC8E2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D1-47B7-98B9-904A5AC8E2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-3946</c:v>
                </c:pt>
                <c:pt idx="1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-2.6019999997515697E-2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D1-47B7-98B9-904A5AC8E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822960"/>
        <c:axId val="1"/>
      </c:scatterChart>
      <c:valAx>
        <c:axId val="839822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822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D0DD1B-CFE7-2894-C33F-1E9FDCB1E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27" t="s">
        <v>37</v>
      </c>
    </row>
    <row r="2" spans="1:7" s="2" customFormat="1" ht="12.95" customHeight="1" x14ac:dyDescent="0.2">
      <c r="A2" s="2" t="s">
        <v>24</v>
      </c>
      <c r="C2" s="3"/>
      <c r="D2" s="3"/>
    </row>
    <row r="3" spans="1:7" s="2" customFormat="1" ht="12.95" customHeight="1" thickBot="1" x14ac:dyDescent="0.25"/>
    <row r="4" spans="1:7" s="2" customFormat="1" ht="12.95" customHeight="1" thickTop="1" thickBot="1" x14ac:dyDescent="0.25">
      <c r="A4" s="4" t="s">
        <v>0</v>
      </c>
      <c r="C4" s="5">
        <v>27656.214220000002</v>
      </c>
      <c r="D4" s="6">
        <v>4.1540600000000003</v>
      </c>
    </row>
    <row r="5" spans="1:7" s="2" customFormat="1" ht="12.95" customHeight="1" x14ac:dyDescent="0.2"/>
    <row r="6" spans="1:7" s="2" customFormat="1" ht="12.95" customHeight="1" x14ac:dyDescent="0.2">
      <c r="A6" s="4" t="s">
        <v>1</v>
      </c>
    </row>
    <row r="7" spans="1:7" s="2" customFormat="1" ht="12.95" customHeight="1" x14ac:dyDescent="0.2">
      <c r="A7" s="2" t="s">
        <v>2</v>
      </c>
      <c r="C7" s="2">
        <v>44048.161</v>
      </c>
      <c r="D7" s="2" t="s">
        <v>41</v>
      </c>
    </row>
    <row r="8" spans="1:7" s="2" customFormat="1" ht="12.95" customHeight="1" x14ac:dyDescent="0.2">
      <c r="A8" s="2" t="s">
        <v>3</v>
      </c>
      <c r="C8" s="2">
        <v>4.1540600000000003</v>
      </c>
      <c r="D8" s="2" t="s">
        <v>41</v>
      </c>
    </row>
    <row r="9" spans="1:7" s="2" customFormat="1" ht="12.95" customHeight="1" x14ac:dyDescent="0.2">
      <c r="A9" s="7" t="s">
        <v>30</v>
      </c>
      <c r="C9" s="8">
        <v>-9.5</v>
      </c>
      <c r="D9" s="2" t="s">
        <v>31</v>
      </c>
    </row>
    <row r="10" spans="1:7" s="2" customFormat="1" ht="12.95" customHeight="1" thickBot="1" x14ac:dyDescent="0.25">
      <c r="C10" s="9" t="s">
        <v>20</v>
      </c>
      <c r="D10" s="9" t="s">
        <v>21</v>
      </c>
    </row>
    <row r="11" spans="1:7" s="2" customFormat="1" ht="12.95" customHeight="1" x14ac:dyDescent="0.2">
      <c r="A11" s="2" t="s">
        <v>15</v>
      </c>
      <c r="C11" s="10">
        <f ca="1">INTERCEPT(INDIRECT($G$11):G991,INDIRECT($F$11):F991)</f>
        <v>0</v>
      </c>
      <c r="D11" s="3"/>
      <c r="F11" s="11" t="str">
        <f>"F"&amp;E19</f>
        <v>F21</v>
      </c>
      <c r="G11" s="10" t="str">
        <f>"G"&amp;E19</f>
        <v>G21</v>
      </c>
    </row>
    <row r="12" spans="1:7" s="2" customFormat="1" ht="12.95" customHeight="1" x14ac:dyDescent="0.2">
      <c r="A12" s="2" t="s">
        <v>16</v>
      </c>
      <c r="C12" s="10">
        <f ca="1">SLOPE(INDIRECT($G$11):G991,INDIRECT($F$11):F991)</f>
        <v>6.5940192593805621E-6</v>
      </c>
      <c r="D12" s="3"/>
    </row>
    <row r="13" spans="1:7" s="2" customFormat="1" ht="12.95" customHeight="1" x14ac:dyDescent="0.2">
      <c r="A13" s="2" t="s">
        <v>19</v>
      </c>
      <c r="C13" s="3" t="s">
        <v>13</v>
      </c>
      <c r="D13" s="3"/>
    </row>
    <row r="14" spans="1:7" s="2" customFormat="1" ht="12.95" customHeight="1" x14ac:dyDescent="0.2"/>
    <row r="15" spans="1:7" s="2" customFormat="1" ht="12.95" customHeight="1" x14ac:dyDescent="0.2">
      <c r="A15" s="12" t="s">
        <v>17</v>
      </c>
      <c r="C15" s="13">
        <f ca="1">(C7+C11)+(C8+C12)*INT(MAX(F21:F3532))</f>
        <v>44048.161</v>
      </c>
      <c r="D15" s="14" t="s">
        <v>32</v>
      </c>
      <c r="E15" s="15">
        <f ca="1">TODAY()+15018.5-B9/24</f>
        <v>60375.5</v>
      </c>
    </row>
    <row r="16" spans="1:7" s="2" customFormat="1" ht="12.95" customHeight="1" x14ac:dyDescent="0.2">
      <c r="A16" s="4" t="s">
        <v>4</v>
      </c>
      <c r="C16" s="16">
        <f ca="1">+C8+C12</f>
        <v>4.1540665940192598</v>
      </c>
      <c r="D16" s="14" t="s">
        <v>33</v>
      </c>
      <c r="E16" s="15">
        <f ca="1">ROUND(2*(E15-C15)/C16,0)/2+1</f>
        <v>3931.5</v>
      </c>
    </row>
    <row r="17" spans="1:18" s="2" customFormat="1" ht="12.95" customHeight="1" thickBot="1" x14ac:dyDescent="0.25">
      <c r="A17" s="14" t="s">
        <v>29</v>
      </c>
      <c r="C17" s="2">
        <f>COUNT(C21:C2190)</f>
        <v>2</v>
      </c>
      <c r="D17" s="14" t="s">
        <v>34</v>
      </c>
      <c r="E17" s="17">
        <f ca="1">+C15+C16*E16-15018.5-C9/24</f>
        <v>45361.769647720059</v>
      </c>
    </row>
    <row r="18" spans="1:18" s="2" customFormat="1" ht="12.95" customHeight="1" thickTop="1" thickBot="1" x14ac:dyDescent="0.25">
      <c r="A18" s="4" t="s">
        <v>5</v>
      </c>
      <c r="C18" s="18">
        <f ca="1">+C15</f>
        <v>44048.161</v>
      </c>
      <c r="D18" s="19">
        <f ca="1">+C16</f>
        <v>4.1540665940192598</v>
      </c>
      <c r="E18" s="20" t="s">
        <v>35</v>
      </c>
    </row>
    <row r="19" spans="1:18" s="2" customFormat="1" ht="12.95" customHeight="1" thickTop="1" x14ac:dyDescent="0.2">
      <c r="A19" s="21" t="s">
        <v>36</v>
      </c>
      <c r="E19" s="22">
        <v>21</v>
      </c>
    </row>
    <row r="20" spans="1:18" s="2" customFormat="1" ht="12.95" customHeight="1" thickBot="1" x14ac:dyDescent="0.25">
      <c r="A20" s="9" t="s">
        <v>6</v>
      </c>
      <c r="B20" s="9" t="s">
        <v>7</v>
      </c>
      <c r="C20" s="9" t="s">
        <v>8</v>
      </c>
      <c r="D20" s="9" t="s">
        <v>12</v>
      </c>
      <c r="E20" s="9" t="s">
        <v>9</v>
      </c>
      <c r="F20" s="9" t="s">
        <v>10</v>
      </c>
      <c r="G20" s="9" t="s">
        <v>11</v>
      </c>
      <c r="H20" s="23" t="s">
        <v>42</v>
      </c>
      <c r="I20" s="23" t="s">
        <v>40</v>
      </c>
      <c r="J20" s="23" t="s">
        <v>18</v>
      </c>
      <c r="K20" s="23" t="s">
        <v>25</v>
      </c>
      <c r="L20" s="23" t="s">
        <v>26</v>
      </c>
      <c r="M20" s="23" t="s">
        <v>27</v>
      </c>
      <c r="N20" s="23" t="s">
        <v>28</v>
      </c>
      <c r="O20" s="23" t="s">
        <v>23</v>
      </c>
      <c r="P20" s="24" t="s">
        <v>22</v>
      </c>
      <c r="Q20" s="9" t="s">
        <v>14</v>
      </c>
    </row>
    <row r="21" spans="1:18" s="2" customFormat="1" ht="12.95" customHeight="1" x14ac:dyDescent="0.2">
      <c r="A21" s="25" t="s">
        <v>38</v>
      </c>
      <c r="B21" s="3"/>
      <c r="C21" s="25">
        <v>27656.214220000002</v>
      </c>
      <c r="D21" s="25"/>
      <c r="E21" s="2">
        <f>+(C21-C$7)/C$8</f>
        <v>-3946.0062637516062</v>
      </c>
      <c r="F21" s="2">
        <f>ROUND(2*E21,0)/2</f>
        <v>-3946</v>
      </c>
      <c r="G21" s="2">
        <f>+C21-(C$7+F21*C$8)</f>
        <v>-2.6019999997515697E-2</v>
      </c>
      <c r="H21" s="2">
        <f>+G21</f>
        <v>-2.6019999997515697E-2</v>
      </c>
      <c r="O21" s="2">
        <f ca="1">+C$11+C$12*$F21</f>
        <v>-2.6019999997515697E-2</v>
      </c>
      <c r="Q21" s="26">
        <f>+C21-15018.5</f>
        <v>12637.714220000002</v>
      </c>
      <c r="R21" s="2" t="s">
        <v>39</v>
      </c>
    </row>
    <row r="22" spans="1:18" s="2" customFormat="1" ht="12.95" customHeight="1" x14ac:dyDescent="0.2">
      <c r="A22" s="2" t="str">
        <f>$D$7</f>
        <v>VSX</v>
      </c>
      <c r="C22" s="25">
        <f>$C$7</f>
        <v>44048.161</v>
      </c>
      <c r="D22" s="25"/>
      <c r="E22" s="2">
        <f t="shared" ref="E22" si="0">+(C22-C$7)/C$8</f>
        <v>0</v>
      </c>
      <c r="F22" s="2">
        <f t="shared" ref="F22" si="1">ROUND(2*E22,0)/2</f>
        <v>0</v>
      </c>
      <c r="G22" s="2">
        <f t="shared" ref="G22" si="2">+C22-(C$7+F22*C$8)</f>
        <v>0</v>
      </c>
      <c r="H22" s="2">
        <f t="shared" ref="H22" si="3">+G22</f>
        <v>0</v>
      </c>
      <c r="O22" s="2">
        <f t="shared" ref="O22" ca="1" si="4">+C$11+C$12*$F22</f>
        <v>0</v>
      </c>
      <c r="Q22" s="26">
        <f t="shared" ref="Q22" si="5">+C22-15018.5</f>
        <v>29029.661</v>
      </c>
    </row>
    <row r="23" spans="1:18" s="2" customFormat="1" ht="12.95" customHeight="1" x14ac:dyDescent="0.2">
      <c r="C23" s="25"/>
      <c r="D23" s="25"/>
      <c r="Q23" s="26"/>
    </row>
    <row r="24" spans="1:18" s="2" customFormat="1" ht="12.95" customHeight="1" x14ac:dyDescent="0.2">
      <c r="C24" s="25"/>
      <c r="D24" s="25"/>
      <c r="Q24" s="26"/>
    </row>
    <row r="25" spans="1:18" s="2" customFormat="1" ht="12.95" customHeight="1" x14ac:dyDescent="0.2">
      <c r="C25" s="25"/>
      <c r="D25" s="25"/>
      <c r="Q25" s="26"/>
    </row>
    <row r="26" spans="1:18" s="2" customFormat="1" ht="12.95" customHeight="1" x14ac:dyDescent="0.2">
      <c r="C26" s="25"/>
      <c r="D26" s="25"/>
      <c r="Q26" s="26"/>
    </row>
    <row r="27" spans="1:18" s="2" customFormat="1" ht="12.95" customHeight="1" x14ac:dyDescent="0.2">
      <c r="C27" s="25"/>
      <c r="D27" s="25"/>
      <c r="Q27" s="26"/>
    </row>
    <row r="28" spans="1:18" s="2" customFormat="1" ht="12.95" customHeight="1" x14ac:dyDescent="0.2">
      <c r="C28" s="25"/>
      <c r="D28" s="25"/>
      <c r="Q28" s="26"/>
    </row>
    <row r="29" spans="1:18" s="2" customFormat="1" ht="12.95" customHeight="1" x14ac:dyDescent="0.2">
      <c r="C29" s="25"/>
      <c r="D29" s="25"/>
      <c r="Q29" s="26"/>
    </row>
    <row r="30" spans="1:18" s="2" customFormat="1" ht="12.95" customHeight="1" x14ac:dyDescent="0.2">
      <c r="C30" s="25"/>
      <c r="D30" s="25"/>
      <c r="Q30" s="26"/>
    </row>
    <row r="31" spans="1:18" s="2" customFormat="1" ht="12.95" customHeight="1" x14ac:dyDescent="0.2">
      <c r="C31" s="25"/>
      <c r="D31" s="25"/>
      <c r="Q31" s="26"/>
    </row>
    <row r="32" spans="1:18" s="2" customFormat="1" ht="12.95" customHeight="1" x14ac:dyDescent="0.2">
      <c r="C32" s="25"/>
      <c r="D32" s="25"/>
      <c r="Q32" s="26"/>
    </row>
    <row r="33" spans="3:4" s="2" customFormat="1" ht="12.95" customHeight="1" x14ac:dyDescent="0.2">
      <c r="C33" s="25"/>
      <c r="D33" s="25"/>
    </row>
    <row r="34" spans="3:4" s="2" customFormat="1" ht="12.95" customHeight="1" x14ac:dyDescent="0.2">
      <c r="C34" s="25"/>
      <c r="D34" s="25"/>
    </row>
    <row r="35" spans="3:4" s="2" customFormat="1" ht="12.95" customHeight="1" x14ac:dyDescent="0.2">
      <c r="C35" s="25"/>
      <c r="D35" s="25"/>
    </row>
    <row r="36" spans="3:4" s="2" customFormat="1" ht="12.95" customHeight="1" x14ac:dyDescent="0.2">
      <c r="C36" s="25"/>
      <c r="D36" s="25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2024-03-06T06:54:55Z</dcterms:modified>
</cp:coreProperties>
</file>