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B48BC61-F81C-48B4-B733-21BDC728A9C6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3" r:id="rId1"/>
    <sheet name="Graphs 1" sheetId="4" r:id="rId2"/>
    <sheet name="Sheet1" sheetId="2" r:id="rId3"/>
    <sheet name="A (old)" sheetId="1" r:id="rId4"/>
  </sheets>
  <calcPr calcId="181029"/>
</workbook>
</file>

<file path=xl/calcChain.xml><?xml version="1.0" encoding="utf-8"?>
<calcChain xmlns="http://schemas.openxmlformats.org/spreadsheetml/2006/main">
  <c r="F8" i="3" l="1"/>
  <c r="F9" i="3"/>
  <c r="E21" i="3"/>
  <c r="F21" i="3"/>
  <c r="G21" i="3"/>
  <c r="E24" i="3"/>
  <c r="F24" i="3"/>
  <c r="G24" i="3"/>
  <c r="E27" i="3"/>
  <c r="F27" i="3"/>
  <c r="G27" i="3"/>
  <c r="E30" i="3"/>
  <c r="F30" i="3"/>
  <c r="G30" i="3"/>
  <c r="E33" i="3"/>
  <c r="F33" i="3"/>
  <c r="G33" i="3"/>
  <c r="E36" i="3"/>
  <c r="F36" i="3"/>
  <c r="G36" i="3"/>
  <c r="E39" i="3"/>
  <c r="F39" i="3"/>
  <c r="G39" i="3"/>
  <c r="E42" i="3"/>
  <c r="F42" i="3"/>
  <c r="G42" i="3"/>
  <c r="E45" i="3"/>
  <c r="F45" i="3"/>
  <c r="G45" i="3"/>
  <c r="E48" i="3"/>
  <c r="F48" i="3"/>
  <c r="G48" i="3"/>
  <c r="E51" i="3"/>
  <c r="F51" i="3"/>
  <c r="G51" i="3"/>
  <c r="E54" i="3"/>
  <c r="F54" i="3"/>
  <c r="G54" i="3"/>
  <c r="E57" i="3"/>
  <c r="F57" i="3"/>
  <c r="G57" i="3"/>
  <c r="E60" i="3"/>
  <c r="F60" i="3"/>
  <c r="G60" i="3"/>
  <c r="E63" i="3"/>
  <c r="F63" i="3"/>
  <c r="G63" i="3"/>
  <c r="E66" i="3"/>
  <c r="F66" i="3"/>
  <c r="G66" i="3"/>
  <c r="E69" i="3"/>
  <c r="F69" i="3"/>
  <c r="G69" i="3"/>
  <c r="E72" i="3"/>
  <c r="F72" i="3"/>
  <c r="G72" i="3"/>
  <c r="E77" i="3"/>
  <c r="F77" i="3"/>
  <c r="G77" i="3"/>
  <c r="E82" i="3"/>
  <c r="F82" i="3"/>
  <c r="G82" i="3"/>
  <c r="E86" i="3"/>
  <c r="F86" i="3"/>
  <c r="G86" i="3"/>
  <c r="E81" i="3"/>
  <c r="F81" i="3"/>
  <c r="G81" i="3"/>
  <c r="E80" i="3"/>
  <c r="F80" i="3"/>
  <c r="G80" i="3"/>
  <c r="E22" i="3"/>
  <c r="F22" i="3"/>
  <c r="G22" i="3"/>
  <c r="E25" i="3"/>
  <c r="F25" i="3"/>
  <c r="G25" i="3"/>
  <c r="E28" i="3"/>
  <c r="F28" i="3"/>
  <c r="G28" i="3"/>
  <c r="E31" i="3"/>
  <c r="F31" i="3"/>
  <c r="G31" i="3"/>
  <c r="E34" i="3"/>
  <c r="F34" i="3"/>
  <c r="G34" i="3"/>
  <c r="E37" i="3"/>
  <c r="F37" i="3"/>
  <c r="G37" i="3"/>
  <c r="E40" i="3"/>
  <c r="F40" i="3"/>
  <c r="G40" i="3"/>
  <c r="E43" i="3"/>
  <c r="F43" i="3"/>
  <c r="G43" i="3"/>
  <c r="E46" i="3"/>
  <c r="F46" i="3"/>
  <c r="G46" i="3"/>
  <c r="E49" i="3"/>
  <c r="F49" i="3"/>
  <c r="G49" i="3"/>
  <c r="E52" i="3"/>
  <c r="F52" i="3"/>
  <c r="G52" i="3"/>
  <c r="E55" i="3"/>
  <c r="F55" i="3"/>
  <c r="G55" i="3"/>
  <c r="E58" i="3"/>
  <c r="F58" i="3"/>
  <c r="G58" i="3"/>
  <c r="E61" i="3"/>
  <c r="F61" i="3"/>
  <c r="G61" i="3"/>
  <c r="E64" i="3"/>
  <c r="F64" i="3"/>
  <c r="G64" i="3"/>
  <c r="E67" i="3"/>
  <c r="F67" i="3"/>
  <c r="G67" i="3"/>
  <c r="E70" i="3"/>
  <c r="F70" i="3"/>
  <c r="G70" i="3"/>
  <c r="E73" i="3"/>
  <c r="F73" i="3"/>
  <c r="G73" i="3"/>
  <c r="E78" i="3"/>
  <c r="F78" i="3"/>
  <c r="E84" i="3"/>
  <c r="F84" i="3"/>
  <c r="G84" i="3"/>
  <c r="E87" i="3"/>
  <c r="F87" i="3"/>
  <c r="G87" i="3"/>
  <c r="E75" i="3"/>
  <c r="F75" i="3"/>
  <c r="G75" i="3"/>
  <c r="E23" i="3"/>
  <c r="F23" i="3"/>
  <c r="G23" i="3"/>
  <c r="E26" i="3"/>
  <c r="F26" i="3"/>
  <c r="G26" i="3"/>
  <c r="E29" i="3"/>
  <c r="F29" i="3"/>
  <c r="G29" i="3"/>
  <c r="E32" i="3"/>
  <c r="F32" i="3"/>
  <c r="G32" i="3"/>
  <c r="E35" i="3"/>
  <c r="F35" i="3"/>
  <c r="G35" i="3"/>
  <c r="E38" i="3"/>
  <c r="F38" i="3"/>
  <c r="G38" i="3"/>
  <c r="E41" i="3"/>
  <c r="F41" i="3"/>
  <c r="G41" i="3"/>
  <c r="E44" i="3"/>
  <c r="F44" i="3"/>
  <c r="G44" i="3"/>
  <c r="E47" i="3"/>
  <c r="F47" i="3"/>
  <c r="G47" i="3"/>
  <c r="E50" i="3"/>
  <c r="F50" i="3"/>
  <c r="G50" i="3"/>
  <c r="E53" i="3"/>
  <c r="F53" i="3"/>
  <c r="G53" i="3"/>
  <c r="E56" i="3"/>
  <c r="F56" i="3"/>
  <c r="G56" i="3"/>
  <c r="E59" i="3"/>
  <c r="F59" i="3"/>
  <c r="G59" i="3"/>
  <c r="E62" i="3"/>
  <c r="F62" i="3"/>
  <c r="G62" i="3"/>
  <c r="E65" i="3"/>
  <c r="F65" i="3"/>
  <c r="G65" i="3"/>
  <c r="E68" i="3"/>
  <c r="F68" i="3"/>
  <c r="G68" i="3"/>
  <c r="E71" i="3"/>
  <c r="F71" i="3"/>
  <c r="G71" i="3"/>
  <c r="E74" i="3"/>
  <c r="F74" i="3"/>
  <c r="G74" i="3"/>
  <c r="E79" i="3"/>
  <c r="F79" i="3"/>
  <c r="G79" i="3"/>
  <c r="E85" i="3"/>
  <c r="F85" i="3"/>
  <c r="G85" i="3"/>
  <c r="E88" i="3"/>
  <c r="F88" i="3"/>
  <c r="G88" i="3"/>
  <c r="E76" i="3"/>
  <c r="F76" i="3"/>
  <c r="G76" i="3"/>
  <c r="E90" i="3"/>
  <c r="F90" i="3"/>
  <c r="G90" i="3"/>
  <c r="E89" i="3"/>
  <c r="F89" i="3"/>
  <c r="G89" i="3"/>
  <c r="E91" i="3"/>
  <c r="F91" i="3"/>
  <c r="G91" i="3"/>
  <c r="C14" i="3"/>
  <c r="C13" i="3"/>
  <c r="G78" i="3"/>
  <c r="S78" i="3"/>
  <c r="D14" i="3"/>
  <c r="D13" i="3"/>
  <c r="Q24" i="3"/>
  <c r="Q27" i="3"/>
  <c r="Q30" i="3"/>
  <c r="Q33" i="3"/>
  <c r="Q36" i="3"/>
  <c r="Q39" i="3"/>
  <c r="Q42" i="3"/>
  <c r="Q45" i="3"/>
  <c r="Q48" i="3"/>
  <c r="Q51" i="3"/>
  <c r="Q54" i="3"/>
  <c r="Q57" i="3"/>
  <c r="Q60" i="3"/>
  <c r="Q63" i="3"/>
  <c r="Q66" i="3"/>
  <c r="Q69" i="3"/>
  <c r="Q72" i="3"/>
  <c r="Q77" i="3"/>
  <c r="Q82" i="3"/>
  <c r="Q86" i="3"/>
  <c r="Q81" i="3"/>
  <c r="Q80" i="3"/>
  <c r="Q25" i="3"/>
  <c r="Q28" i="3"/>
  <c r="Q31" i="3"/>
  <c r="Q34" i="3"/>
  <c r="Q37" i="3"/>
  <c r="Q40" i="3"/>
  <c r="Q43" i="3"/>
  <c r="Q46" i="3"/>
  <c r="Q49" i="3"/>
  <c r="Q52" i="3"/>
  <c r="Q55" i="3"/>
  <c r="Q58" i="3"/>
  <c r="Q61" i="3"/>
  <c r="Q64" i="3"/>
  <c r="Q67" i="3"/>
  <c r="Q70" i="3"/>
  <c r="Q73" i="3"/>
  <c r="Q78" i="3"/>
  <c r="Q84" i="3"/>
  <c r="Q87" i="3"/>
  <c r="Q75" i="3"/>
  <c r="Q26" i="3"/>
  <c r="Q29" i="3"/>
  <c r="Q32" i="3"/>
  <c r="Q35" i="3"/>
  <c r="Q38" i="3"/>
  <c r="Q41" i="3"/>
  <c r="Q44" i="3"/>
  <c r="Q47" i="3"/>
  <c r="Q50" i="3"/>
  <c r="Q53" i="3"/>
  <c r="Q56" i="3"/>
  <c r="Q59" i="3"/>
  <c r="Q62" i="3"/>
  <c r="Q65" i="3"/>
  <c r="Q68" i="3"/>
  <c r="Q71" i="3"/>
  <c r="Q74" i="3"/>
  <c r="Q79" i="3"/>
  <c r="Q85" i="3"/>
  <c r="Q88" i="3"/>
  <c r="Q76" i="3"/>
  <c r="F12" i="3"/>
  <c r="F13" i="3" s="1"/>
  <c r="C17" i="3"/>
  <c r="A83" i="3"/>
  <c r="C83" i="3"/>
  <c r="E83" i="3"/>
  <c r="F83" i="3"/>
  <c r="Q89" i="3"/>
  <c r="Q90" i="3"/>
  <c r="Q91" i="3"/>
  <c r="E22" i="1"/>
  <c r="F22" i="1"/>
  <c r="G22" i="1"/>
  <c r="E23" i="1"/>
  <c r="F23" i="1"/>
  <c r="G23" i="1"/>
  <c r="E24" i="1"/>
  <c r="F24" i="1"/>
  <c r="G24" i="1"/>
  <c r="C13" i="1"/>
  <c r="C14" i="1"/>
  <c r="D13" i="1"/>
  <c r="Q22" i="1"/>
  <c r="Q23" i="1"/>
  <c r="Q24" i="1"/>
  <c r="C21" i="1"/>
  <c r="A21" i="1"/>
  <c r="E21" i="1"/>
  <c r="F21" i="1"/>
  <c r="G21" i="1"/>
  <c r="F12" i="1"/>
  <c r="D14" i="1"/>
  <c r="C17" i="1"/>
  <c r="Q21" i="1"/>
  <c r="H68" i="3"/>
  <c r="S68" i="3"/>
  <c r="H21" i="1"/>
  <c r="R21" i="1"/>
  <c r="R65" i="3"/>
  <c r="H65" i="3"/>
  <c r="H52" i="3"/>
  <c r="S52" i="3"/>
  <c r="H62" i="3"/>
  <c r="S62" i="3"/>
  <c r="S31" i="3"/>
  <c r="H31" i="3"/>
  <c r="R42" i="3"/>
  <c r="H42" i="3"/>
  <c r="K85" i="3"/>
  <c r="R85" i="3"/>
  <c r="S59" i="3"/>
  <c r="H59" i="3"/>
  <c r="H67" i="3"/>
  <c r="R67" i="3"/>
  <c r="H28" i="3"/>
  <c r="R28" i="3"/>
  <c r="H39" i="3"/>
  <c r="R39" i="3"/>
  <c r="H21" i="3"/>
  <c r="S21" i="3"/>
  <c r="S91" i="3"/>
  <c r="K91" i="3"/>
  <c r="I75" i="3"/>
  <c r="R75" i="3"/>
  <c r="H64" i="3"/>
  <c r="R64" i="3"/>
  <c r="I77" i="3"/>
  <c r="R77" i="3"/>
  <c r="H36" i="3"/>
  <c r="R36" i="3"/>
  <c r="S89" i="3"/>
  <c r="K89" i="3"/>
  <c r="S74" i="3"/>
  <c r="I74" i="3"/>
  <c r="S56" i="3"/>
  <c r="H56" i="3"/>
  <c r="S35" i="3"/>
  <c r="H35" i="3"/>
  <c r="R87" i="3"/>
  <c r="K87" i="3"/>
  <c r="H43" i="3"/>
  <c r="S43" i="3"/>
  <c r="S25" i="3"/>
  <c r="H25" i="3"/>
  <c r="R72" i="3"/>
  <c r="H72" i="3"/>
  <c r="S54" i="3"/>
  <c r="H54" i="3"/>
  <c r="H69" i="3"/>
  <c r="S69" i="3"/>
  <c r="H29" i="3"/>
  <c r="S29" i="3"/>
  <c r="K88" i="3"/>
  <c r="S88" i="3"/>
  <c r="S24" i="1"/>
  <c r="J24" i="1"/>
  <c r="S44" i="3"/>
  <c r="H44" i="3"/>
  <c r="S23" i="3"/>
  <c r="H23" i="3"/>
  <c r="K86" i="3"/>
  <c r="R86" i="3"/>
  <c r="J23" i="1"/>
  <c r="R23" i="1"/>
  <c r="S41" i="3"/>
  <c r="H41" i="3"/>
  <c r="S49" i="3"/>
  <c r="H49" i="3"/>
  <c r="I82" i="3"/>
  <c r="S82" i="3"/>
  <c r="S22" i="1"/>
  <c r="I22" i="1"/>
  <c r="I79" i="3"/>
  <c r="S79" i="3"/>
  <c r="S38" i="3"/>
  <c r="H38" i="3"/>
  <c r="H46" i="3"/>
  <c r="R46" i="3"/>
  <c r="H57" i="3"/>
  <c r="R57" i="3"/>
  <c r="R90" i="3"/>
  <c r="K90" i="3"/>
  <c r="H71" i="3"/>
  <c r="R71" i="3"/>
  <c r="H53" i="3"/>
  <c r="R53" i="3"/>
  <c r="K84" i="3"/>
  <c r="R84" i="3"/>
  <c r="R61" i="3"/>
  <c r="H61" i="3"/>
  <c r="H40" i="3"/>
  <c r="R40" i="3"/>
  <c r="R22" i="3"/>
  <c r="H22" i="3"/>
  <c r="R51" i="3"/>
  <c r="H51" i="3"/>
  <c r="S33" i="3"/>
  <c r="H33" i="3"/>
  <c r="R32" i="3"/>
  <c r="H32" i="3"/>
  <c r="H48" i="3"/>
  <c r="S48" i="3"/>
  <c r="R30" i="3"/>
  <c r="H30" i="3"/>
  <c r="S27" i="3"/>
  <c r="H27" i="3"/>
  <c r="I76" i="3"/>
  <c r="S76" i="3"/>
  <c r="S47" i="3"/>
  <c r="H47" i="3"/>
  <c r="R81" i="3"/>
  <c r="I81" i="3"/>
  <c r="H26" i="3"/>
  <c r="R26" i="3"/>
  <c r="R34" i="3"/>
  <c r="H34" i="3"/>
  <c r="H63" i="3"/>
  <c r="R63" i="3"/>
  <c r="S45" i="3"/>
  <c r="H45" i="3"/>
  <c r="H24" i="3"/>
  <c r="R24" i="3"/>
  <c r="S58" i="3"/>
  <c r="H58" i="3"/>
  <c r="S37" i="3"/>
  <c r="H37" i="3"/>
  <c r="H50" i="3"/>
  <c r="R50" i="3"/>
  <c r="H55" i="3"/>
  <c r="R55" i="3"/>
  <c r="I80" i="3"/>
  <c r="R80" i="3"/>
  <c r="S66" i="3"/>
  <c r="H66" i="3"/>
  <c r="I73" i="3"/>
  <c r="S73" i="3"/>
  <c r="R70" i="3"/>
  <c r="H70" i="3"/>
  <c r="H60" i="3"/>
  <c r="R60" i="3"/>
  <c r="Q83" i="3"/>
  <c r="I78" i="3"/>
  <c r="G83" i="3"/>
  <c r="S19" i="1"/>
  <c r="E19" i="1"/>
  <c r="S19" i="3"/>
  <c r="E19" i="3"/>
  <c r="K83" i="3"/>
  <c r="R83" i="3"/>
  <c r="R19" i="1"/>
  <c r="E18" i="1"/>
  <c r="R19" i="3"/>
  <c r="E18" i="3"/>
  <c r="D11" i="1"/>
  <c r="D12" i="1"/>
  <c r="C12" i="3"/>
  <c r="C11" i="3"/>
  <c r="D12" i="3"/>
  <c r="D11" i="3"/>
  <c r="C11" i="1"/>
  <c r="P77" i="3" l="1"/>
  <c r="P84" i="3"/>
  <c r="P82" i="3"/>
  <c r="P80" i="3"/>
  <c r="P68" i="3"/>
  <c r="P72" i="3"/>
  <c r="P86" i="3"/>
  <c r="P75" i="3"/>
  <c r="P81" i="3"/>
  <c r="P70" i="3"/>
  <c r="D15" i="3"/>
  <c r="C19" i="3" s="1"/>
  <c r="P89" i="3"/>
  <c r="P69" i="3"/>
  <c r="P90" i="3"/>
  <c r="P78" i="3"/>
  <c r="P71" i="3"/>
  <c r="P74" i="3"/>
  <c r="P87" i="3"/>
  <c r="P79" i="3"/>
  <c r="P83" i="3"/>
  <c r="P88" i="3"/>
  <c r="P76" i="3"/>
  <c r="P73" i="3"/>
  <c r="P85" i="3"/>
  <c r="P91" i="3"/>
  <c r="P67" i="3"/>
  <c r="P66" i="3"/>
  <c r="D16" i="3"/>
  <c r="D19" i="3" s="1"/>
  <c r="O80" i="3"/>
  <c r="O75" i="3"/>
  <c r="O68" i="3"/>
  <c r="O74" i="3"/>
  <c r="O79" i="3"/>
  <c r="O83" i="3"/>
  <c r="O69" i="3"/>
  <c r="O84" i="3"/>
  <c r="O71" i="3"/>
  <c r="O70" i="3"/>
  <c r="O87" i="3"/>
  <c r="O85" i="3"/>
  <c r="O72" i="3"/>
  <c r="O89" i="3"/>
  <c r="O88" i="3"/>
  <c r="O90" i="3"/>
  <c r="O76" i="3"/>
  <c r="O91" i="3"/>
  <c r="C15" i="3"/>
  <c r="O66" i="3"/>
  <c r="O78" i="3"/>
  <c r="O67" i="3"/>
  <c r="O86" i="3"/>
  <c r="O77" i="3"/>
  <c r="O73" i="3"/>
  <c r="O82" i="3"/>
  <c r="O81" i="3"/>
  <c r="C16" i="3"/>
  <c r="D18" i="3" s="1"/>
  <c r="D16" i="1"/>
  <c r="D19" i="1" s="1"/>
  <c r="P23" i="1"/>
  <c r="P21" i="1"/>
  <c r="P22" i="1"/>
  <c r="P24" i="1"/>
  <c r="D15" i="1"/>
  <c r="C19" i="1" s="1"/>
  <c r="F13" i="1"/>
  <c r="C12" i="1"/>
  <c r="C16" i="1" l="1"/>
  <c r="D18" i="1" s="1"/>
  <c r="C15" i="1"/>
  <c r="O23" i="1"/>
  <c r="O21" i="1"/>
  <c r="O22" i="1"/>
  <c r="O24" i="1"/>
  <c r="C18" i="3"/>
  <c r="F14" i="3"/>
  <c r="F15" i="3" s="1"/>
  <c r="C18" i="1" l="1"/>
  <c r="F14" i="1"/>
  <c r="F15" i="1" s="1"/>
</calcChain>
</file>

<file path=xl/sharedStrings.xml><?xml version="1.0" encoding="utf-8"?>
<sst xmlns="http://schemas.openxmlformats.org/spreadsheetml/2006/main" count="261" uniqueCount="67">
  <si>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</si>
  <si>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</si>
  <si>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</si>
  <si>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</si>
  <si>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</si>
  <si>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</si>
  <si>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</si>
  <si>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</si>
  <si>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</si>
  <si>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</si>
  <si>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</si>
  <si>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</si>
  <si>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</si>
  <si>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</si>
  <si>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</si>
  <si>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</si>
  <si>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</si>
  <si>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</si>
  <si>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</si>
  <si>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</si>
  <si>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</si>
  <si>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</si>
  <si>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</si>
  <si>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</si>
  <si>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</si>
  <si>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</si>
  <si>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S4</t>
  </si>
  <si>
    <t>S5</t>
  </si>
  <si>
    <t>na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</si>
  <si>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</si>
  <si>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</si>
  <si>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</si>
  <si>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</si>
  <si>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</si>
  <si>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</si>
  <si>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</si>
  <si>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</si>
  <si>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</si>
  <si>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</si>
  <si>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</si>
  <si>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</si>
  <si>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V0526 Sgr / GSC 7410-0671</t>
  </si>
  <si>
    <t>EA/DM</t>
  </si>
  <si>
    <t>V0526 Sgr</t>
  </si>
  <si>
    <t>not avail.</t>
  </si>
  <si>
    <t>Kreiner</t>
  </si>
  <si>
    <t>OEJV 0155</t>
  </si>
  <si>
    <t>II</t>
  </si>
  <si>
    <t>0,0100</t>
  </si>
  <si>
    <t>VSS_2013-01-28</t>
  </si>
  <si>
    <t>I</t>
  </si>
  <si>
    <t>VSS</t>
  </si>
  <si>
    <t>OEJV</t>
  </si>
  <si>
    <t>Data from Wilson's ftp site</t>
  </si>
  <si>
    <t xml:space="preserve">Per = </t>
  </si>
  <si>
    <t>pg</t>
  </si>
  <si>
    <t>vis</t>
  </si>
  <si>
    <t>PE</t>
  </si>
  <si>
    <t>CCD</t>
  </si>
  <si>
    <t>Wilson ftp site</t>
  </si>
  <si>
    <t xml:space="preserve">P3 = </t>
  </si>
  <si>
    <t>cycles (approx)</t>
  </si>
  <si>
    <t>days</t>
  </si>
  <si>
    <t>years</t>
  </si>
  <si>
    <t>24/12/1895</t>
  </si>
  <si>
    <t>17/02/1899</t>
  </si>
  <si>
    <t>25/05/1899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</si>
</sst>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5" fillId="0" borderId="0" xfId="0" applyFo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0" xfId="0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 applyAlignment="1"/>
    <xf numFmtId="22" fontId="10" fillId="0" borderId="0" xfId="0" applyNumberFormat="1" applyFont="1">
      <alignment vertical="top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V0526 Sgr - O-C Diagr.</a:t>
            </a:r>
          </a:p>
        </c:rich>
      </c:tx>
      <c:layout>
        <c:manualLayout>
          <c:xMode val="edge"/>
          <c:yMode val="edge"/>
          <c:x val="0.3596774193548387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645161290322576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1'!$D$21:$D$494</c:f>
                <c:numCache>
                  <c:formatCode>General</c:formatCode>
                  <c:ptCount val="474"/>
                  <c:pt idx="62">
                    <c:v>0</c:v>
                  </c:pt>
                  <c:pt idx="68">
                    <c:v>0</c:v>
                  </c:pt>
                  <c:pt idx="69">
                    <c:v>1.1999999999999999E-3</c:v>
                  </c:pt>
                  <c:pt idx="70">
                    <c:v>1.4E-3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62">
                    <c:v>0</c:v>
                  </c:pt>
                  <c:pt idx="68">
                    <c:v>0</c:v>
                  </c:pt>
                  <c:pt idx="69">
                    <c:v>1.1999999999999999E-3</c:v>
                  </c:pt>
                  <c:pt idx="7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-20292.5</c:v>
                </c:pt>
                <c:pt idx="1">
                  <c:v>-19693</c:v>
                </c:pt>
                <c:pt idx="2">
                  <c:v>-19642.5</c:v>
                </c:pt>
                <c:pt idx="3">
                  <c:v>-19143</c:v>
                </c:pt>
                <c:pt idx="4">
                  <c:v>-19122.5</c:v>
                </c:pt>
                <c:pt idx="5">
                  <c:v>-18683</c:v>
                </c:pt>
                <c:pt idx="6">
                  <c:v>-18682.5</c:v>
                </c:pt>
                <c:pt idx="7">
                  <c:v>-18363</c:v>
                </c:pt>
                <c:pt idx="8">
                  <c:v>-18282.5</c:v>
                </c:pt>
                <c:pt idx="9">
                  <c:v>-17713</c:v>
                </c:pt>
                <c:pt idx="10">
                  <c:v>-17712.5</c:v>
                </c:pt>
                <c:pt idx="11">
                  <c:v>-17173</c:v>
                </c:pt>
                <c:pt idx="12">
                  <c:v>-17172.5</c:v>
                </c:pt>
                <c:pt idx="13">
                  <c:v>-16723</c:v>
                </c:pt>
                <c:pt idx="14">
                  <c:v>-16722.5</c:v>
                </c:pt>
                <c:pt idx="15">
                  <c:v>-16203</c:v>
                </c:pt>
                <c:pt idx="16">
                  <c:v>-16202.5</c:v>
                </c:pt>
                <c:pt idx="17">
                  <c:v>-15762.5</c:v>
                </c:pt>
                <c:pt idx="18">
                  <c:v>-15633</c:v>
                </c:pt>
                <c:pt idx="19">
                  <c:v>-15053</c:v>
                </c:pt>
                <c:pt idx="20">
                  <c:v>-15052.5</c:v>
                </c:pt>
                <c:pt idx="21">
                  <c:v>-14643</c:v>
                </c:pt>
                <c:pt idx="22">
                  <c:v>-14592.5</c:v>
                </c:pt>
                <c:pt idx="23">
                  <c:v>-14062.5</c:v>
                </c:pt>
                <c:pt idx="24">
                  <c:v>-13807.5</c:v>
                </c:pt>
                <c:pt idx="25">
                  <c:v>-13794</c:v>
                </c:pt>
                <c:pt idx="26">
                  <c:v>-13510.5</c:v>
                </c:pt>
                <c:pt idx="27">
                  <c:v>-13295.5</c:v>
                </c:pt>
                <c:pt idx="28">
                  <c:v>-13102.5</c:v>
                </c:pt>
                <c:pt idx="29">
                  <c:v>-12973</c:v>
                </c:pt>
                <c:pt idx="30">
                  <c:v>-12828</c:v>
                </c:pt>
                <c:pt idx="31">
                  <c:v>-12746.5</c:v>
                </c:pt>
                <c:pt idx="32">
                  <c:v>-12663</c:v>
                </c:pt>
                <c:pt idx="33">
                  <c:v>-12662.5</c:v>
                </c:pt>
                <c:pt idx="34">
                  <c:v>-12553</c:v>
                </c:pt>
                <c:pt idx="35">
                  <c:v>-12265.5</c:v>
                </c:pt>
                <c:pt idx="36">
                  <c:v>-11802</c:v>
                </c:pt>
                <c:pt idx="37">
                  <c:v>-11712.5</c:v>
                </c:pt>
                <c:pt idx="38">
                  <c:v>-11234.5</c:v>
                </c:pt>
                <c:pt idx="39">
                  <c:v>-11213</c:v>
                </c:pt>
                <c:pt idx="40">
                  <c:v>-10822</c:v>
                </c:pt>
                <c:pt idx="41">
                  <c:v>-10757.5</c:v>
                </c:pt>
                <c:pt idx="42">
                  <c:v>-10436</c:v>
                </c:pt>
                <c:pt idx="43">
                  <c:v>-10193</c:v>
                </c:pt>
                <c:pt idx="44">
                  <c:v>-9792</c:v>
                </c:pt>
                <c:pt idx="45">
                  <c:v>-9791.5</c:v>
                </c:pt>
                <c:pt idx="46">
                  <c:v>-9413</c:v>
                </c:pt>
                <c:pt idx="47">
                  <c:v>-9220.5</c:v>
                </c:pt>
                <c:pt idx="48">
                  <c:v>-9143.5</c:v>
                </c:pt>
                <c:pt idx="49">
                  <c:v>-9140</c:v>
                </c:pt>
                <c:pt idx="50">
                  <c:v>-9036</c:v>
                </c:pt>
                <c:pt idx="51">
                  <c:v>-8543</c:v>
                </c:pt>
                <c:pt idx="52">
                  <c:v>-8001.5</c:v>
                </c:pt>
                <c:pt idx="53">
                  <c:v>-7988.5</c:v>
                </c:pt>
                <c:pt idx="54">
                  <c:v>-7985</c:v>
                </c:pt>
                <c:pt idx="55">
                  <c:v>-7802.5</c:v>
                </c:pt>
                <c:pt idx="56">
                  <c:v>-7039</c:v>
                </c:pt>
                <c:pt idx="57">
                  <c:v>-6893.5</c:v>
                </c:pt>
                <c:pt idx="58">
                  <c:v>-5560.5</c:v>
                </c:pt>
                <c:pt idx="59">
                  <c:v>-5560</c:v>
                </c:pt>
                <c:pt idx="60">
                  <c:v>-604</c:v>
                </c:pt>
                <c:pt idx="61">
                  <c:v>-280.5</c:v>
                </c:pt>
                <c:pt idx="62">
                  <c:v>0</c:v>
                </c:pt>
                <c:pt idx="63">
                  <c:v>92</c:v>
                </c:pt>
                <c:pt idx="64">
                  <c:v>171</c:v>
                </c:pt>
                <c:pt idx="65">
                  <c:v>323</c:v>
                </c:pt>
                <c:pt idx="66">
                  <c:v>324</c:v>
                </c:pt>
                <c:pt idx="67">
                  <c:v>324.5</c:v>
                </c:pt>
                <c:pt idx="68">
                  <c:v>1875.5</c:v>
                </c:pt>
                <c:pt idx="69">
                  <c:v>1906</c:v>
                </c:pt>
                <c:pt idx="70">
                  <c:v>1919.5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0.16420360249867372</c:v>
                </c:pt>
                <c:pt idx="1">
                  <c:v>-3.5154311000951566E-2</c:v>
                </c:pt>
                <c:pt idx="2">
                  <c:v>0.15955115250108065</c:v>
                </c:pt>
                <c:pt idx="3">
                  <c:v>-3.3629461002419703E-2</c:v>
                </c:pt>
                <c:pt idx="4">
                  <c:v>0.14742919250238629</c:v>
                </c:pt>
                <c:pt idx="5">
                  <c:v>-2.4045041005592793E-2</c:v>
                </c:pt>
                <c:pt idx="6">
                  <c:v>0.12524907249826356</c:v>
                </c:pt>
                <c:pt idx="7">
                  <c:v>-1.3812401004543062E-2</c:v>
                </c:pt>
                <c:pt idx="8">
                  <c:v>0.11653987250247155</c:v>
                </c:pt>
                <c:pt idx="9">
                  <c:v>6.5351489975000732E-3</c:v>
                </c:pt>
                <c:pt idx="10">
                  <c:v>8.4829262501443736E-2</c:v>
                </c:pt>
                <c:pt idx="11">
                  <c:v>1.0177729000133695E-2</c:v>
                </c:pt>
                <c:pt idx="12">
                  <c:v>8.7471842496597674E-2</c:v>
                </c:pt>
                <c:pt idx="13">
                  <c:v>2.5879878998239292E-2</c:v>
                </c:pt>
                <c:pt idx="14">
                  <c:v>5.81739924964495E-2</c:v>
                </c:pt>
                <c:pt idx="15">
                  <c:v>3.1757918997755041E-2</c:v>
                </c:pt>
                <c:pt idx="16">
                  <c:v>5.2052032500796486E-2</c:v>
                </c:pt>
                <c:pt idx="17">
                  <c:v>3.9871912500530016E-2</c:v>
                </c:pt>
                <c:pt idx="18">
                  <c:v>4.60473089988227E-2</c:v>
                </c:pt>
                <c:pt idx="19">
                  <c:v>6.2218969000241486E-2</c:v>
                </c:pt>
                <c:pt idx="20">
                  <c:v>6.5130824987136293E-3</c:v>
                </c:pt>
                <c:pt idx="21">
                  <c:v>7.1392038997146301E-2</c:v>
                </c:pt>
                <c:pt idx="22">
                  <c:v>4.0975025003717747E-3</c:v>
                </c:pt>
                <c:pt idx="23">
                  <c:v>-3.0142187501041917E-2</c:v>
                </c:pt>
                <c:pt idx="24">
                  <c:v>-2.7144302501255879E-2</c:v>
                </c:pt>
                <c:pt idx="25">
                  <c:v>9.4796762001351453E-2</c:v>
                </c:pt>
                <c:pt idx="26">
                  <c:v>-4.3440883498988114E-2</c:v>
                </c:pt>
                <c:pt idx="27">
                  <c:v>-4.1972078499384224E-2</c:v>
                </c:pt>
                <c:pt idx="28">
                  <c:v>-5.7444267498794943E-2</c:v>
                </c:pt>
                <c:pt idx="29">
                  <c:v>0.11073112899975968</c:v>
                </c:pt>
                <c:pt idx="30">
                  <c:v>0.11202404399955412</c:v>
                </c:pt>
                <c:pt idx="31">
                  <c:v>-5.8035455502249533E-2</c:v>
                </c:pt>
                <c:pt idx="32">
                  <c:v>0.12108149899722775</c:v>
                </c:pt>
                <c:pt idx="33">
                  <c:v>-6.8624387502495665E-2</c:v>
                </c:pt>
                <c:pt idx="34">
                  <c:v>0.11778646899983869</c:v>
                </c:pt>
                <c:pt idx="35">
                  <c:v>-7.4098268501984421E-2</c:v>
                </c:pt>
                <c:pt idx="36">
                  <c:v>0.13654494599904865</c:v>
                </c:pt>
                <c:pt idx="37">
                  <c:v>-8.3808737501385622E-2</c:v>
                </c:pt>
                <c:pt idx="38">
                  <c:v>-9.3636231500568101E-2</c:v>
                </c:pt>
                <c:pt idx="39">
                  <c:v>0.14701064900145866</c:v>
                </c:pt>
                <c:pt idx="40">
                  <c:v>0.15300740599923301</c:v>
                </c:pt>
                <c:pt idx="41">
                  <c:v>-0.1010519525007112</c:v>
                </c:pt>
                <c:pt idx="42">
                  <c:v>0.15906302799703553</c:v>
                </c:pt>
                <c:pt idx="43">
                  <c:v>0.16200218899757601</c:v>
                </c:pt>
                <c:pt idx="44">
                  <c:v>0.16388121600175509</c:v>
                </c:pt>
                <c:pt idx="45">
                  <c:v>-0.10182467049889965</c:v>
                </c:pt>
                <c:pt idx="46">
                  <c:v>0.16781924899987644</c:v>
                </c:pt>
                <c:pt idx="47">
                  <c:v>-9.8947053498704918E-2</c:v>
                </c:pt>
                <c:pt idx="48">
                  <c:v>-9.665357450285228E-2</c:v>
                </c:pt>
                <c:pt idx="49">
                  <c:v>0.16940521999640623</c:v>
                </c:pt>
                <c:pt idx="50">
                  <c:v>0.17158082799141994</c:v>
                </c:pt>
                <c:pt idx="51">
                  <c:v>0.17357673900551163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BF-4C54-B95B-414EADC4302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-20292.5</c:v>
                </c:pt>
                <c:pt idx="1">
                  <c:v>-19693</c:v>
                </c:pt>
                <c:pt idx="2">
                  <c:v>-19642.5</c:v>
                </c:pt>
                <c:pt idx="3">
                  <c:v>-19143</c:v>
                </c:pt>
                <c:pt idx="4">
                  <c:v>-19122.5</c:v>
                </c:pt>
                <c:pt idx="5">
                  <c:v>-18683</c:v>
                </c:pt>
                <c:pt idx="6">
                  <c:v>-18682.5</c:v>
                </c:pt>
                <c:pt idx="7">
                  <c:v>-18363</c:v>
                </c:pt>
                <c:pt idx="8">
                  <c:v>-18282.5</c:v>
                </c:pt>
                <c:pt idx="9">
                  <c:v>-17713</c:v>
                </c:pt>
                <c:pt idx="10">
                  <c:v>-17712.5</c:v>
                </c:pt>
                <c:pt idx="11">
                  <c:v>-17173</c:v>
                </c:pt>
                <c:pt idx="12">
                  <c:v>-17172.5</c:v>
                </c:pt>
                <c:pt idx="13">
                  <c:v>-16723</c:v>
                </c:pt>
                <c:pt idx="14">
                  <c:v>-16722.5</c:v>
                </c:pt>
                <c:pt idx="15">
                  <c:v>-16203</c:v>
                </c:pt>
                <c:pt idx="16">
                  <c:v>-16202.5</c:v>
                </c:pt>
                <c:pt idx="17">
                  <c:v>-15762.5</c:v>
                </c:pt>
                <c:pt idx="18">
                  <c:v>-15633</c:v>
                </c:pt>
                <c:pt idx="19">
                  <c:v>-15053</c:v>
                </c:pt>
                <c:pt idx="20">
                  <c:v>-15052.5</c:v>
                </c:pt>
                <c:pt idx="21">
                  <c:v>-14643</c:v>
                </c:pt>
                <c:pt idx="22">
                  <c:v>-14592.5</c:v>
                </c:pt>
                <c:pt idx="23">
                  <c:v>-14062.5</c:v>
                </c:pt>
                <c:pt idx="24">
                  <c:v>-13807.5</c:v>
                </c:pt>
                <c:pt idx="25">
                  <c:v>-13794</c:v>
                </c:pt>
                <c:pt idx="26">
                  <c:v>-13510.5</c:v>
                </c:pt>
                <c:pt idx="27">
                  <c:v>-13295.5</c:v>
                </c:pt>
                <c:pt idx="28">
                  <c:v>-13102.5</c:v>
                </c:pt>
                <c:pt idx="29">
                  <c:v>-12973</c:v>
                </c:pt>
                <c:pt idx="30">
                  <c:v>-12828</c:v>
                </c:pt>
                <c:pt idx="31">
                  <c:v>-12746.5</c:v>
                </c:pt>
                <c:pt idx="32">
                  <c:v>-12663</c:v>
                </c:pt>
                <c:pt idx="33">
                  <c:v>-12662.5</c:v>
                </c:pt>
                <c:pt idx="34">
                  <c:v>-12553</c:v>
                </c:pt>
                <c:pt idx="35">
                  <c:v>-12265.5</c:v>
                </c:pt>
                <c:pt idx="36">
                  <c:v>-11802</c:v>
                </c:pt>
                <c:pt idx="37">
                  <c:v>-11712.5</c:v>
                </c:pt>
                <c:pt idx="38">
                  <c:v>-11234.5</c:v>
                </c:pt>
                <c:pt idx="39">
                  <c:v>-11213</c:v>
                </c:pt>
                <c:pt idx="40">
                  <c:v>-10822</c:v>
                </c:pt>
                <c:pt idx="41">
                  <c:v>-10757.5</c:v>
                </c:pt>
                <c:pt idx="42">
                  <c:v>-10436</c:v>
                </c:pt>
                <c:pt idx="43">
                  <c:v>-10193</c:v>
                </c:pt>
                <c:pt idx="44">
                  <c:v>-9792</c:v>
                </c:pt>
                <c:pt idx="45">
                  <c:v>-9791.5</c:v>
                </c:pt>
                <c:pt idx="46">
                  <c:v>-9413</c:v>
                </c:pt>
                <c:pt idx="47">
                  <c:v>-9220.5</c:v>
                </c:pt>
                <c:pt idx="48">
                  <c:v>-9143.5</c:v>
                </c:pt>
                <c:pt idx="49">
                  <c:v>-9140</c:v>
                </c:pt>
                <c:pt idx="50">
                  <c:v>-9036</c:v>
                </c:pt>
                <c:pt idx="51">
                  <c:v>-8543</c:v>
                </c:pt>
                <c:pt idx="52">
                  <c:v>-8001.5</c:v>
                </c:pt>
                <c:pt idx="53">
                  <c:v>-7988.5</c:v>
                </c:pt>
                <c:pt idx="54">
                  <c:v>-7985</c:v>
                </c:pt>
                <c:pt idx="55">
                  <c:v>-7802.5</c:v>
                </c:pt>
                <c:pt idx="56">
                  <c:v>-7039</c:v>
                </c:pt>
                <c:pt idx="57">
                  <c:v>-6893.5</c:v>
                </c:pt>
                <c:pt idx="58">
                  <c:v>-5560.5</c:v>
                </c:pt>
                <c:pt idx="59">
                  <c:v>-5560</c:v>
                </c:pt>
                <c:pt idx="60">
                  <c:v>-604</c:v>
                </c:pt>
                <c:pt idx="61">
                  <c:v>-280.5</c:v>
                </c:pt>
                <c:pt idx="62">
                  <c:v>0</c:v>
                </c:pt>
                <c:pt idx="63">
                  <c:v>92</c:v>
                </c:pt>
                <c:pt idx="64">
                  <c:v>171</c:v>
                </c:pt>
                <c:pt idx="65">
                  <c:v>323</c:v>
                </c:pt>
                <c:pt idx="66">
                  <c:v>324</c:v>
                </c:pt>
                <c:pt idx="67">
                  <c:v>324.5</c:v>
                </c:pt>
                <c:pt idx="68">
                  <c:v>1875.5</c:v>
                </c:pt>
                <c:pt idx="69">
                  <c:v>1906</c:v>
                </c:pt>
                <c:pt idx="70">
                  <c:v>1919.5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52">
                  <c:v>-8.2898340500833001E-2</c:v>
                </c:pt>
                <c:pt idx="53">
                  <c:v>-8.6251389504468534E-2</c:v>
                </c:pt>
                <c:pt idx="54">
                  <c:v>0.17380740500084357</c:v>
                </c:pt>
                <c:pt idx="55">
                  <c:v>-8.5841167507169303E-2</c:v>
                </c:pt>
                <c:pt idx="56">
                  <c:v>0.17027014700579457</c:v>
                </c:pt>
                <c:pt idx="57">
                  <c:v>-7.9142824506561738E-2</c:v>
                </c:pt>
                <c:pt idx="58">
                  <c:v>-5.5936233504326083E-2</c:v>
                </c:pt>
                <c:pt idx="59">
                  <c:v>0.15755788000387838</c:v>
                </c:pt>
                <c:pt idx="60">
                  <c:v>1.9510891994286794E-2</c:v>
                </c:pt>
                <c:pt idx="61">
                  <c:v>7.1802326499891933E-2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BF-4C54-B95B-414EADC4302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-20292.5</c:v>
                </c:pt>
                <c:pt idx="1">
                  <c:v>-19693</c:v>
                </c:pt>
                <c:pt idx="2">
                  <c:v>-19642.5</c:v>
                </c:pt>
                <c:pt idx="3">
                  <c:v>-19143</c:v>
                </c:pt>
                <c:pt idx="4">
                  <c:v>-19122.5</c:v>
                </c:pt>
                <c:pt idx="5">
                  <c:v>-18683</c:v>
                </c:pt>
                <c:pt idx="6">
                  <c:v>-18682.5</c:v>
                </c:pt>
                <c:pt idx="7">
                  <c:v>-18363</c:v>
                </c:pt>
                <c:pt idx="8">
                  <c:v>-18282.5</c:v>
                </c:pt>
                <c:pt idx="9">
                  <c:v>-17713</c:v>
                </c:pt>
                <c:pt idx="10">
                  <c:v>-17712.5</c:v>
                </c:pt>
                <c:pt idx="11">
                  <c:v>-17173</c:v>
                </c:pt>
                <c:pt idx="12">
                  <c:v>-17172.5</c:v>
                </c:pt>
                <c:pt idx="13">
                  <c:v>-16723</c:v>
                </c:pt>
                <c:pt idx="14">
                  <c:v>-16722.5</c:v>
                </c:pt>
                <c:pt idx="15">
                  <c:v>-16203</c:v>
                </c:pt>
                <c:pt idx="16">
                  <c:v>-16202.5</c:v>
                </c:pt>
                <c:pt idx="17">
                  <c:v>-15762.5</c:v>
                </c:pt>
                <c:pt idx="18">
                  <c:v>-15633</c:v>
                </c:pt>
                <c:pt idx="19">
                  <c:v>-15053</c:v>
                </c:pt>
                <c:pt idx="20">
                  <c:v>-15052.5</c:v>
                </c:pt>
                <c:pt idx="21">
                  <c:v>-14643</c:v>
                </c:pt>
                <c:pt idx="22">
                  <c:v>-14592.5</c:v>
                </c:pt>
                <c:pt idx="23">
                  <c:v>-14062.5</c:v>
                </c:pt>
                <c:pt idx="24">
                  <c:v>-13807.5</c:v>
                </c:pt>
                <c:pt idx="25">
                  <c:v>-13794</c:v>
                </c:pt>
                <c:pt idx="26">
                  <c:v>-13510.5</c:v>
                </c:pt>
                <c:pt idx="27">
                  <c:v>-13295.5</c:v>
                </c:pt>
                <c:pt idx="28">
                  <c:v>-13102.5</c:v>
                </c:pt>
                <c:pt idx="29">
                  <c:v>-12973</c:v>
                </c:pt>
                <c:pt idx="30">
                  <c:v>-12828</c:v>
                </c:pt>
                <c:pt idx="31">
                  <c:v>-12746.5</c:v>
                </c:pt>
                <c:pt idx="32">
                  <c:v>-12663</c:v>
                </c:pt>
                <c:pt idx="33">
                  <c:v>-12662.5</c:v>
                </c:pt>
                <c:pt idx="34">
                  <c:v>-12553</c:v>
                </c:pt>
                <c:pt idx="35">
                  <c:v>-12265.5</c:v>
                </c:pt>
                <c:pt idx="36">
                  <c:v>-11802</c:v>
                </c:pt>
                <c:pt idx="37">
                  <c:v>-11712.5</c:v>
                </c:pt>
                <c:pt idx="38">
                  <c:v>-11234.5</c:v>
                </c:pt>
                <c:pt idx="39">
                  <c:v>-11213</c:v>
                </c:pt>
                <c:pt idx="40">
                  <c:v>-10822</c:v>
                </c:pt>
                <c:pt idx="41">
                  <c:v>-10757.5</c:v>
                </c:pt>
                <c:pt idx="42">
                  <c:v>-10436</c:v>
                </c:pt>
                <c:pt idx="43">
                  <c:v>-10193</c:v>
                </c:pt>
                <c:pt idx="44">
                  <c:v>-9792</c:v>
                </c:pt>
                <c:pt idx="45">
                  <c:v>-9791.5</c:v>
                </c:pt>
                <c:pt idx="46">
                  <c:v>-9413</c:v>
                </c:pt>
                <c:pt idx="47">
                  <c:v>-9220.5</c:v>
                </c:pt>
                <c:pt idx="48">
                  <c:v>-9143.5</c:v>
                </c:pt>
                <c:pt idx="49">
                  <c:v>-9140</c:v>
                </c:pt>
                <c:pt idx="50">
                  <c:v>-9036</c:v>
                </c:pt>
                <c:pt idx="51">
                  <c:v>-8543</c:v>
                </c:pt>
                <c:pt idx="52">
                  <c:v>-8001.5</c:v>
                </c:pt>
                <c:pt idx="53">
                  <c:v>-7988.5</c:v>
                </c:pt>
                <c:pt idx="54">
                  <c:v>-7985</c:v>
                </c:pt>
                <c:pt idx="55">
                  <c:v>-7802.5</c:v>
                </c:pt>
                <c:pt idx="56">
                  <c:v>-7039</c:v>
                </c:pt>
                <c:pt idx="57">
                  <c:v>-6893.5</c:v>
                </c:pt>
                <c:pt idx="58">
                  <c:v>-5560.5</c:v>
                </c:pt>
                <c:pt idx="59">
                  <c:v>-5560</c:v>
                </c:pt>
                <c:pt idx="60">
                  <c:v>-604</c:v>
                </c:pt>
                <c:pt idx="61">
                  <c:v>-280.5</c:v>
                </c:pt>
                <c:pt idx="62">
                  <c:v>0</c:v>
                </c:pt>
                <c:pt idx="63">
                  <c:v>92</c:v>
                </c:pt>
                <c:pt idx="64">
                  <c:v>171</c:v>
                </c:pt>
                <c:pt idx="65">
                  <c:v>323</c:v>
                </c:pt>
                <c:pt idx="66">
                  <c:v>324</c:v>
                </c:pt>
                <c:pt idx="67">
                  <c:v>324.5</c:v>
                </c:pt>
                <c:pt idx="68">
                  <c:v>1875.5</c:v>
                </c:pt>
                <c:pt idx="69">
                  <c:v>1906</c:v>
                </c:pt>
                <c:pt idx="70">
                  <c:v>1919.5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BF-4C54-B95B-414EADC4302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-20292.5</c:v>
                </c:pt>
                <c:pt idx="1">
                  <c:v>-19693</c:v>
                </c:pt>
                <c:pt idx="2">
                  <c:v>-19642.5</c:v>
                </c:pt>
                <c:pt idx="3">
                  <c:v>-19143</c:v>
                </c:pt>
                <c:pt idx="4">
                  <c:v>-19122.5</c:v>
                </c:pt>
                <c:pt idx="5">
                  <c:v>-18683</c:v>
                </c:pt>
                <c:pt idx="6">
                  <c:v>-18682.5</c:v>
                </c:pt>
                <c:pt idx="7">
                  <c:v>-18363</c:v>
                </c:pt>
                <c:pt idx="8">
                  <c:v>-18282.5</c:v>
                </c:pt>
                <c:pt idx="9">
                  <c:v>-17713</c:v>
                </c:pt>
                <c:pt idx="10">
                  <c:v>-17712.5</c:v>
                </c:pt>
                <c:pt idx="11">
                  <c:v>-17173</c:v>
                </c:pt>
                <c:pt idx="12">
                  <c:v>-17172.5</c:v>
                </c:pt>
                <c:pt idx="13">
                  <c:v>-16723</c:v>
                </c:pt>
                <c:pt idx="14">
                  <c:v>-16722.5</c:v>
                </c:pt>
                <c:pt idx="15">
                  <c:v>-16203</c:v>
                </c:pt>
                <c:pt idx="16">
                  <c:v>-16202.5</c:v>
                </c:pt>
                <c:pt idx="17">
                  <c:v>-15762.5</c:v>
                </c:pt>
                <c:pt idx="18">
                  <c:v>-15633</c:v>
                </c:pt>
                <c:pt idx="19">
                  <c:v>-15053</c:v>
                </c:pt>
                <c:pt idx="20">
                  <c:v>-15052.5</c:v>
                </c:pt>
                <c:pt idx="21">
                  <c:v>-14643</c:v>
                </c:pt>
                <c:pt idx="22">
                  <c:v>-14592.5</c:v>
                </c:pt>
                <c:pt idx="23">
                  <c:v>-14062.5</c:v>
                </c:pt>
                <c:pt idx="24">
                  <c:v>-13807.5</c:v>
                </c:pt>
                <c:pt idx="25">
                  <c:v>-13794</c:v>
                </c:pt>
                <c:pt idx="26">
                  <c:v>-13510.5</c:v>
                </c:pt>
                <c:pt idx="27">
                  <c:v>-13295.5</c:v>
                </c:pt>
                <c:pt idx="28">
                  <c:v>-13102.5</c:v>
                </c:pt>
                <c:pt idx="29">
                  <c:v>-12973</c:v>
                </c:pt>
                <c:pt idx="30">
                  <c:v>-12828</c:v>
                </c:pt>
                <c:pt idx="31">
                  <c:v>-12746.5</c:v>
                </c:pt>
                <c:pt idx="32">
                  <c:v>-12663</c:v>
                </c:pt>
                <c:pt idx="33">
                  <c:v>-12662.5</c:v>
                </c:pt>
                <c:pt idx="34">
                  <c:v>-12553</c:v>
                </c:pt>
                <c:pt idx="35">
                  <c:v>-12265.5</c:v>
                </c:pt>
                <c:pt idx="36">
                  <c:v>-11802</c:v>
                </c:pt>
                <c:pt idx="37">
                  <c:v>-11712.5</c:v>
                </c:pt>
                <c:pt idx="38">
                  <c:v>-11234.5</c:v>
                </c:pt>
                <c:pt idx="39">
                  <c:v>-11213</c:v>
                </c:pt>
                <c:pt idx="40">
                  <c:v>-10822</c:v>
                </c:pt>
                <c:pt idx="41">
                  <c:v>-10757.5</c:v>
                </c:pt>
                <c:pt idx="42">
                  <c:v>-10436</c:v>
                </c:pt>
                <c:pt idx="43">
                  <c:v>-10193</c:v>
                </c:pt>
                <c:pt idx="44">
                  <c:v>-9792</c:v>
                </c:pt>
                <c:pt idx="45">
                  <c:v>-9791.5</c:v>
                </c:pt>
                <c:pt idx="46">
                  <c:v>-9413</c:v>
                </c:pt>
                <c:pt idx="47">
                  <c:v>-9220.5</c:v>
                </c:pt>
                <c:pt idx="48">
                  <c:v>-9143.5</c:v>
                </c:pt>
                <c:pt idx="49">
                  <c:v>-9140</c:v>
                </c:pt>
                <c:pt idx="50">
                  <c:v>-9036</c:v>
                </c:pt>
                <c:pt idx="51">
                  <c:v>-8543</c:v>
                </c:pt>
                <c:pt idx="52">
                  <c:v>-8001.5</c:v>
                </c:pt>
                <c:pt idx="53">
                  <c:v>-7988.5</c:v>
                </c:pt>
                <c:pt idx="54">
                  <c:v>-7985</c:v>
                </c:pt>
                <c:pt idx="55">
                  <c:v>-7802.5</c:v>
                </c:pt>
                <c:pt idx="56">
                  <c:v>-7039</c:v>
                </c:pt>
                <c:pt idx="57">
                  <c:v>-6893.5</c:v>
                </c:pt>
                <c:pt idx="58">
                  <c:v>-5560.5</c:v>
                </c:pt>
                <c:pt idx="59">
                  <c:v>-5560</c:v>
                </c:pt>
                <c:pt idx="60">
                  <c:v>-604</c:v>
                </c:pt>
                <c:pt idx="61">
                  <c:v>-280.5</c:v>
                </c:pt>
                <c:pt idx="62">
                  <c:v>0</c:v>
                </c:pt>
                <c:pt idx="63">
                  <c:v>92</c:v>
                </c:pt>
                <c:pt idx="64">
                  <c:v>171</c:v>
                </c:pt>
                <c:pt idx="65">
                  <c:v>323</c:v>
                </c:pt>
                <c:pt idx="66">
                  <c:v>324</c:v>
                </c:pt>
                <c:pt idx="67">
                  <c:v>324.5</c:v>
                </c:pt>
                <c:pt idx="68">
                  <c:v>1875.5</c:v>
                </c:pt>
                <c:pt idx="69">
                  <c:v>1906</c:v>
                </c:pt>
                <c:pt idx="70">
                  <c:v>1919.5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  <c:pt idx="62">
                  <c:v>0</c:v>
                </c:pt>
                <c:pt idx="63">
                  <c:v>-2.0831159999943338E-3</c:v>
                </c:pt>
                <c:pt idx="64">
                  <c:v>-9.613182999601122E-3</c:v>
                </c:pt>
                <c:pt idx="65">
                  <c:v>-8.8026790035655722E-3</c:v>
                </c:pt>
                <c:pt idx="66">
                  <c:v>-9.5144520018948242E-3</c:v>
                </c:pt>
                <c:pt idx="67">
                  <c:v>7.9279661498731002E-2</c:v>
                </c:pt>
                <c:pt idx="68">
                  <c:v>0.11601973849610658</c:v>
                </c:pt>
                <c:pt idx="69">
                  <c:v>-5.2239338001527358E-2</c:v>
                </c:pt>
                <c:pt idx="70">
                  <c:v>0.11750172649772139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BF-4C54-B95B-414EADC4302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-20292.5</c:v>
                </c:pt>
                <c:pt idx="1">
                  <c:v>-19693</c:v>
                </c:pt>
                <c:pt idx="2">
                  <c:v>-19642.5</c:v>
                </c:pt>
                <c:pt idx="3">
                  <c:v>-19143</c:v>
                </c:pt>
                <c:pt idx="4">
                  <c:v>-19122.5</c:v>
                </c:pt>
                <c:pt idx="5">
                  <c:v>-18683</c:v>
                </c:pt>
                <c:pt idx="6">
                  <c:v>-18682.5</c:v>
                </c:pt>
                <c:pt idx="7">
                  <c:v>-18363</c:v>
                </c:pt>
                <c:pt idx="8">
                  <c:v>-18282.5</c:v>
                </c:pt>
                <c:pt idx="9">
                  <c:v>-17713</c:v>
                </c:pt>
                <c:pt idx="10">
                  <c:v>-17712.5</c:v>
                </c:pt>
                <c:pt idx="11">
                  <c:v>-17173</c:v>
                </c:pt>
                <c:pt idx="12">
                  <c:v>-17172.5</c:v>
                </c:pt>
                <c:pt idx="13">
                  <c:v>-16723</c:v>
                </c:pt>
                <c:pt idx="14">
                  <c:v>-16722.5</c:v>
                </c:pt>
                <c:pt idx="15">
                  <c:v>-16203</c:v>
                </c:pt>
                <c:pt idx="16">
                  <c:v>-16202.5</c:v>
                </c:pt>
                <c:pt idx="17">
                  <c:v>-15762.5</c:v>
                </c:pt>
                <c:pt idx="18">
                  <c:v>-15633</c:v>
                </c:pt>
                <c:pt idx="19">
                  <c:v>-15053</c:v>
                </c:pt>
                <c:pt idx="20">
                  <c:v>-15052.5</c:v>
                </c:pt>
                <c:pt idx="21">
                  <c:v>-14643</c:v>
                </c:pt>
                <c:pt idx="22">
                  <c:v>-14592.5</c:v>
                </c:pt>
                <c:pt idx="23">
                  <c:v>-14062.5</c:v>
                </c:pt>
                <c:pt idx="24">
                  <c:v>-13807.5</c:v>
                </c:pt>
                <c:pt idx="25">
                  <c:v>-13794</c:v>
                </c:pt>
                <c:pt idx="26">
                  <c:v>-13510.5</c:v>
                </c:pt>
                <c:pt idx="27">
                  <c:v>-13295.5</c:v>
                </c:pt>
                <c:pt idx="28">
                  <c:v>-13102.5</c:v>
                </c:pt>
                <c:pt idx="29">
                  <c:v>-12973</c:v>
                </c:pt>
                <c:pt idx="30">
                  <c:v>-12828</c:v>
                </c:pt>
                <c:pt idx="31">
                  <c:v>-12746.5</c:v>
                </c:pt>
                <c:pt idx="32">
                  <c:v>-12663</c:v>
                </c:pt>
                <c:pt idx="33">
                  <c:v>-12662.5</c:v>
                </c:pt>
                <c:pt idx="34">
                  <c:v>-12553</c:v>
                </c:pt>
                <c:pt idx="35">
                  <c:v>-12265.5</c:v>
                </c:pt>
                <c:pt idx="36">
                  <c:v>-11802</c:v>
                </c:pt>
                <c:pt idx="37">
                  <c:v>-11712.5</c:v>
                </c:pt>
                <c:pt idx="38">
                  <c:v>-11234.5</c:v>
                </c:pt>
                <c:pt idx="39">
                  <c:v>-11213</c:v>
                </c:pt>
                <c:pt idx="40">
                  <c:v>-10822</c:v>
                </c:pt>
                <c:pt idx="41">
                  <c:v>-10757.5</c:v>
                </c:pt>
                <c:pt idx="42">
                  <c:v>-10436</c:v>
                </c:pt>
                <c:pt idx="43">
                  <c:v>-10193</c:v>
                </c:pt>
                <c:pt idx="44">
                  <c:v>-9792</c:v>
                </c:pt>
                <c:pt idx="45">
                  <c:v>-9791.5</c:v>
                </c:pt>
                <c:pt idx="46">
                  <c:v>-9413</c:v>
                </c:pt>
                <c:pt idx="47">
                  <c:v>-9220.5</c:v>
                </c:pt>
                <c:pt idx="48">
                  <c:v>-9143.5</c:v>
                </c:pt>
                <c:pt idx="49">
                  <c:v>-9140</c:v>
                </c:pt>
                <c:pt idx="50">
                  <c:v>-9036</c:v>
                </c:pt>
                <c:pt idx="51">
                  <c:v>-8543</c:v>
                </c:pt>
                <c:pt idx="52">
                  <c:v>-8001.5</c:v>
                </c:pt>
                <c:pt idx="53">
                  <c:v>-7988.5</c:v>
                </c:pt>
                <c:pt idx="54">
                  <c:v>-7985</c:v>
                </c:pt>
                <c:pt idx="55">
                  <c:v>-7802.5</c:v>
                </c:pt>
                <c:pt idx="56">
                  <c:v>-7039</c:v>
                </c:pt>
                <c:pt idx="57">
                  <c:v>-6893.5</c:v>
                </c:pt>
                <c:pt idx="58">
                  <c:v>-5560.5</c:v>
                </c:pt>
                <c:pt idx="59">
                  <c:v>-5560</c:v>
                </c:pt>
                <c:pt idx="60">
                  <c:v>-604</c:v>
                </c:pt>
                <c:pt idx="61">
                  <c:v>-280.5</c:v>
                </c:pt>
                <c:pt idx="62">
                  <c:v>0</c:v>
                </c:pt>
                <c:pt idx="63">
                  <c:v>92</c:v>
                </c:pt>
                <c:pt idx="64">
                  <c:v>171</c:v>
                </c:pt>
                <c:pt idx="65">
                  <c:v>323</c:v>
                </c:pt>
                <c:pt idx="66">
                  <c:v>324</c:v>
                </c:pt>
                <c:pt idx="67">
                  <c:v>324.5</c:v>
                </c:pt>
                <c:pt idx="68">
                  <c:v>1875.5</c:v>
                </c:pt>
                <c:pt idx="69">
                  <c:v>1906</c:v>
                </c:pt>
                <c:pt idx="70">
                  <c:v>1919.5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BF-4C54-B95B-414EADC4302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-20292.5</c:v>
                </c:pt>
                <c:pt idx="1">
                  <c:v>-19693</c:v>
                </c:pt>
                <c:pt idx="2">
                  <c:v>-19642.5</c:v>
                </c:pt>
                <c:pt idx="3">
                  <c:v>-19143</c:v>
                </c:pt>
                <c:pt idx="4">
                  <c:v>-19122.5</c:v>
                </c:pt>
                <c:pt idx="5">
                  <c:v>-18683</c:v>
                </c:pt>
                <c:pt idx="6">
                  <c:v>-18682.5</c:v>
                </c:pt>
                <c:pt idx="7">
                  <c:v>-18363</c:v>
                </c:pt>
                <c:pt idx="8">
                  <c:v>-18282.5</c:v>
                </c:pt>
                <c:pt idx="9">
                  <c:v>-17713</c:v>
                </c:pt>
                <c:pt idx="10">
                  <c:v>-17712.5</c:v>
                </c:pt>
                <c:pt idx="11">
                  <c:v>-17173</c:v>
                </c:pt>
                <c:pt idx="12">
                  <c:v>-17172.5</c:v>
                </c:pt>
                <c:pt idx="13">
                  <c:v>-16723</c:v>
                </c:pt>
                <c:pt idx="14">
                  <c:v>-16722.5</c:v>
                </c:pt>
                <c:pt idx="15">
                  <c:v>-16203</c:v>
                </c:pt>
                <c:pt idx="16">
                  <c:v>-16202.5</c:v>
                </c:pt>
                <c:pt idx="17">
                  <c:v>-15762.5</c:v>
                </c:pt>
                <c:pt idx="18">
                  <c:v>-15633</c:v>
                </c:pt>
                <c:pt idx="19">
                  <c:v>-15053</c:v>
                </c:pt>
                <c:pt idx="20">
                  <c:v>-15052.5</c:v>
                </c:pt>
                <c:pt idx="21">
                  <c:v>-14643</c:v>
                </c:pt>
                <c:pt idx="22">
                  <c:v>-14592.5</c:v>
                </c:pt>
                <c:pt idx="23">
                  <c:v>-14062.5</c:v>
                </c:pt>
                <c:pt idx="24">
                  <c:v>-13807.5</c:v>
                </c:pt>
                <c:pt idx="25">
                  <c:v>-13794</c:v>
                </c:pt>
                <c:pt idx="26">
                  <c:v>-13510.5</c:v>
                </c:pt>
                <c:pt idx="27">
                  <c:v>-13295.5</c:v>
                </c:pt>
                <c:pt idx="28">
                  <c:v>-13102.5</c:v>
                </c:pt>
                <c:pt idx="29">
                  <c:v>-12973</c:v>
                </c:pt>
                <c:pt idx="30">
                  <c:v>-12828</c:v>
                </c:pt>
                <c:pt idx="31">
                  <c:v>-12746.5</c:v>
                </c:pt>
                <c:pt idx="32">
                  <c:v>-12663</c:v>
                </c:pt>
                <c:pt idx="33">
                  <c:v>-12662.5</c:v>
                </c:pt>
                <c:pt idx="34">
                  <c:v>-12553</c:v>
                </c:pt>
                <c:pt idx="35">
                  <c:v>-12265.5</c:v>
                </c:pt>
                <c:pt idx="36">
                  <c:v>-11802</c:v>
                </c:pt>
                <c:pt idx="37">
                  <c:v>-11712.5</c:v>
                </c:pt>
                <c:pt idx="38">
                  <c:v>-11234.5</c:v>
                </c:pt>
                <c:pt idx="39">
                  <c:v>-11213</c:v>
                </c:pt>
                <c:pt idx="40">
                  <c:v>-10822</c:v>
                </c:pt>
                <c:pt idx="41">
                  <c:v>-10757.5</c:v>
                </c:pt>
                <c:pt idx="42">
                  <c:v>-10436</c:v>
                </c:pt>
                <c:pt idx="43">
                  <c:v>-10193</c:v>
                </c:pt>
                <c:pt idx="44">
                  <c:v>-9792</c:v>
                </c:pt>
                <c:pt idx="45">
                  <c:v>-9791.5</c:v>
                </c:pt>
                <c:pt idx="46">
                  <c:v>-9413</c:v>
                </c:pt>
                <c:pt idx="47">
                  <c:v>-9220.5</c:v>
                </c:pt>
                <c:pt idx="48">
                  <c:v>-9143.5</c:v>
                </c:pt>
                <c:pt idx="49">
                  <c:v>-9140</c:v>
                </c:pt>
                <c:pt idx="50">
                  <c:v>-9036</c:v>
                </c:pt>
                <c:pt idx="51">
                  <c:v>-8543</c:v>
                </c:pt>
                <c:pt idx="52">
                  <c:v>-8001.5</c:v>
                </c:pt>
                <c:pt idx="53">
                  <c:v>-7988.5</c:v>
                </c:pt>
                <c:pt idx="54">
                  <c:v>-7985</c:v>
                </c:pt>
                <c:pt idx="55">
                  <c:v>-7802.5</c:v>
                </c:pt>
                <c:pt idx="56">
                  <c:v>-7039</c:v>
                </c:pt>
                <c:pt idx="57">
                  <c:v>-6893.5</c:v>
                </c:pt>
                <c:pt idx="58">
                  <c:v>-5560.5</c:v>
                </c:pt>
                <c:pt idx="59">
                  <c:v>-5560</c:v>
                </c:pt>
                <c:pt idx="60">
                  <c:v>-604</c:v>
                </c:pt>
                <c:pt idx="61">
                  <c:v>-280.5</c:v>
                </c:pt>
                <c:pt idx="62">
                  <c:v>0</c:v>
                </c:pt>
                <c:pt idx="63">
                  <c:v>92</c:v>
                </c:pt>
                <c:pt idx="64">
                  <c:v>171</c:v>
                </c:pt>
                <c:pt idx="65">
                  <c:v>323</c:v>
                </c:pt>
                <c:pt idx="66">
                  <c:v>324</c:v>
                </c:pt>
                <c:pt idx="67">
                  <c:v>324.5</c:v>
                </c:pt>
                <c:pt idx="68">
                  <c:v>1875.5</c:v>
                </c:pt>
                <c:pt idx="69">
                  <c:v>1906</c:v>
                </c:pt>
                <c:pt idx="70">
                  <c:v>1919.5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BF-4C54-B95B-414EADC4302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-20292.5</c:v>
                </c:pt>
                <c:pt idx="1">
                  <c:v>-19693</c:v>
                </c:pt>
                <c:pt idx="2">
                  <c:v>-19642.5</c:v>
                </c:pt>
                <c:pt idx="3">
                  <c:v>-19143</c:v>
                </c:pt>
                <c:pt idx="4">
                  <c:v>-19122.5</c:v>
                </c:pt>
                <c:pt idx="5">
                  <c:v>-18683</c:v>
                </c:pt>
                <c:pt idx="6">
                  <c:v>-18682.5</c:v>
                </c:pt>
                <c:pt idx="7">
                  <c:v>-18363</c:v>
                </c:pt>
                <c:pt idx="8">
                  <c:v>-18282.5</c:v>
                </c:pt>
                <c:pt idx="9">
                  <c:v>-17713</c:v>
                </c:pt>
                <c:pt idx="10">
                  <c:v>-17712.5</c:v>
                </c:pt>
                <c:pt idx="11">
                  <c:v>-17173</c:v>
                </c:pt>
                <c:pt idx="12">
                  <c:v>-17172.5</c:v>
                </c:pt>
                <c:pt idx="13">
                  <c:v>-16723</c:v>
                </c:pt>
                <c:pt idx="14">
                  <c:v>-16722.5</c:v>
                </c:pt>
                <c:pt idx="15">
                  <c:v>-16203</c:v>
                </c:pt>
                <c:pt idx="16">
                  <c:v>-16202.5</c:v>
                </c:pt>
                <c:pt idx="17">
                  <c:v>-15762.5</c:v>
                </c:pt>
                <c:pt idx="18">
                  <c:v>-15633</c:v>
                </c:pt>
                <c:pt idx="19">
                  <c:v>-15053</c:v>
                </c:pt>
                <c:pt idx="20">
                  <c:v>-15052.5</c:v>
                </c:pt>
                <c:pt idx="21">
                  <c:v>-14643</c:v>
                </c:pt>
                <c:pt idx="22">
                  <c:v>-14592.5</c:v>
                </c:pt>
                <c:pt idx="23">
                  <c:v>-14062.5</c:v>
                </c:pt>
                <c:pt idx="24">
                  <c:v>-13807.5</c:v>
                </c:pt>
                <c:pt idx="25">
                  <c:v>-13794</c:v>
                </c:pt>
                <c:pt idx="26">
                  <c:v>-13510.5</c:v>
                </c:pt>
                <c:pt idx="27">
                  <c:v>-13295.5</c:v>
                </c:pt>
                <c:pt idx="28">
                  <c:v>-13102.5</c:v>
                </c:pt>
                <c:pt idx="29">
                  <c:v>-12973</c:v>
                </c:pt>
                <c:pt idx="30">
                  <c:v>-12828</c:v>
                </c:pt>
                <c:pt idx="31">
                  <c:v>-12746.5</c:v>
                </c:pt>
                <c:pt idx="32">
                  <c:v>-12663</c:v>
                </c:pt>
                <c:pt idx="33">
                  <c:v>-12662.5</c:v>
                </c:pt>
                <c:pt idx="34">
                  <c:v>-12553</c:v>
                </c:pt>
                <c:pt idx="35">
                  <c:v>-12265.5</c:v>
                </c:pt>
                <c:pt idx="36">
                  <c:v>-11802</c:v>
                </c:pt>
                <c:pt idx="37">
                  <c:v>-11712.5</c:v>
                </c:pt>
                <c:pt idx="38">
                  <c:v>-11234.5</c:v>
                </c:pt>
                <c:pt idx="39">
                  <c:v>-11213</c:v>
                </c:pt>
                <c:pt idx="40">
                  <c:v>-10822</c:v>
                </c:pt>
                <c:pt idx="41">
                  <c:v>-10757.5</c:v>
                </c:pt>
                <c:pt idx="42">
                  <c:v>-10436</c:v>
                </c:pt>
                <c:pt idx="43">
                  <c:v>-10193</c:v>
                </c:pt>
                <c:pt idx="44">
                  <c:v>-9792</c:v>
                </c:pt>
                <c:pt idx="45">
                  <c:v>-9791.5</c:v>
                </c:pt>
                <c:pt idx="46">
                  <c:v>-9413</c:v>
                </c:pt>
                <c:pt idx="47">
                  <c:v>-9220.5</c:v>
                </c:pt>
                <c:pt idx="48">
                  <c:v>-9143.5</c:v>
                </c:pt>
                <c:pt idx="49">
                  <c:v>-9140</c:v>
                </c:pt>
                <c:pt idx="50">
                  <c:v>-9036</c:v>
                </c:pt>
                <c:pt idx="51">
                  <c:v>-8543</c:v>
                </c:pt>
                <c:pt idx="52">
                  <c:v>-8001.5</c:v>
                </c:pt>
                <c:pt idx="53">
                  <c:v>-7988.5</c:v>
                </c:pt>
                <c:pt idx="54">
                  <c:v>-7985</c:v>
                </c:pt>
                <c:pt idx="55">
                  <c:v>-7802.5</c:v>
                </c:pt>
                <c:pt idx="56">
                  <c:v>-7039</c:v>
                </c:pt>
                <c:pt idx="57">
                  <c:v>-6893.5</c:v>
                </c:pt>
                <c:pt idx="58">
                  <c:v>-5560.5</c:v>
                </c:pt>
                <c:pt idx="59">
                  <c:v>-5560</c:v>
                </c:pt>
                <c:pt idx="60">
                  <c:v>-604</c:v>
                </c:pt>
                <c:pt idx="61">
                  <c:v>-280.5</c:v>
                </c:pt>
                <c:pt idx="62">
                  <c:v>0</c:v>
                </c:pt>
                <c:pt idx="63">
                  <c:v>92</c:v>
                </c:pt>
                <c:pt idx="64">
                  <c:v>171</c:v>
                </c:pt>
                <c:pt idx="65">
                  <c:v>323</c:v>
                </c:pt>
                <c:pt idx="66">
                  <c:v>324</c:v>
                </c:pt>
                <c:pt idx="67">
                  <c:v>324.5</c:v>
                </c:pt>
                <c:pt idx="68">
                  <c:v>1875.5</c:v>
                </c:pt>
                <c:pt idx="69">
                  <c:v>1906</c:v>
                </c:pt>
                <c:pt idx="70">
                  <c:v>1919.5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BF-4C54-B95B-414EADC43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18880"/>
        <c:axId val="1"/>
      </c:scatterChart>
      <c:valAx>
        <c:axId val="837818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18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096774193548387"/>
          <c:y val="0.92097264437689974"/>
          <c:w val="0.34677419354838712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V0526 Sgr - Prim. O-C Diagr.</a:t>
            </a:r>
          </a:p>
        </c:rich>
      </c:tx>
      <c:layout>
        <c:manualLayout>
          <c:xMode val="edge"/>
          <c:yMode val="edge"/>
          <c:x val="0.27442849269620923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5675752496987581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-20292.5</c:v>
                </c:pt>
                <c:pt idx="1">
                  <c:v>-19693</c:v>
                </c:pt>
                <c:pt idx="2">
                  <c:v>-19642.5</c:v>
                </c:pt>
                <c:pt idx="3">
                  <c:v>-19143</c:v>
                </c:pt>
                <c:pt idx="4">
                  <c:v>-19122.5</c:v>
                </c:pt>
                <c:pt idx="5">
                  <c:v>-18683</c:v>
                </c:pt>
                <c:pt idx="6">
                  <c:v>-18682.5</c:v>
                </c:pt>
                <c:pt idx="7">
                  <c:v>-18363</c:v>
                </c:pt>
                <c:pt idx="8">
                  <c:v>-18282.5</c:v>
                </c:pt>
                <c:pt idx="9">
                  <c:v>-17713</c:v>
                </c:pt>
                <c:pt idx="10">
                  <c:v>-17712.5</c:v>
                </c:pt>
                <c:pt idx="11">
                  <c:v>-17173</c:v>
                </c:pt>
                <c:pt idx="12">
                  <c:v>-17172.5</c:v>
                </c:pt>
                <c:pt idx="13">
                  <c:v>-16723</c:v>
                </c:pt>
                <c:pt idx="14">
                  <c:v>-16722.5</c:v>
                </c:pt>
                <c:pt idx="15">
                  <c:v>-16203</c:v>
                </c:pt>
                <c:pt idx="16">
                  <c:v>-16202.5</c:v>
                </c:pt>
                <c:pt idx="17">
                  <c:v>-15762.5</c:v>
                </c:pt>
                <c:pt idx="18">
                  <c:v>-15633</c:v>
                </c:pt>
                <c:pt idx="19">
                  <c:v>-15053</c:v>
                </c:pt>
                <c:pt idx="20">
                  <c:v>-15052.5</c:v>
                </c:pt>
                <c:pt idx="21">
                  <c:v>-14643</c:v>
                </c:pt>
                <c:pt idx="22">
                  <c:v>-14592.5</c:v>
                </c:pt>
                <c:pt idx="23">
                  <c:v>-14062.5</c:v>
                </c:pt>
                <c:pt idx="24">
                  <c:v>-13807.5</c:v>
                </c:pt>
                <c:pt idx="25">
                  <c:v>-13794</c:v>
                </c:pt>
                <c:pt idx="26">
                  <c:v>-13510.5</c:v>
                </c:pt>
                <c:pt idx="27">
                  <c:v>-13295.5</c:v>
                </c:pt>
                <c:pt idx="28">
                  <c:v>-13102.5</c:v>
                </c:pt>
                <c:pt idx="29">
                  <c:v>-12973</c:v>
                </c:pt>
                <c:pt idx="30">
                  <c:v>-12828</c:v>
                </c:pt>
                <c:pt idx="31">
                  <c:v>-12746.5</c:v>
                </c:pt>
                <c:pt idx="32">
                  <c:v>-12663</c:v>
                </c:pt>
                <c:pt idx="33">
                  <c:v>-12662.5</c:v>
                </c:pt>
                <c:pt idx="34">
                  <c:v>-12553</c:v>
                </c:pt>
                <c:pt idx="35">
                  <c:v>-12265.5</c:v>
                </c:pt>
                <c:pt idx="36">
                  <c:v>-11802</c:v>
                </c:pt>
                <c:pt idx="37">
                  <c:v>-11712.5</c:v>
                </c:pt>
                <c:pt idx="38">
                  <c:v>-11234.5</c:v>
                </c:pt>
                <c:pt idx="39">
                  <c:v>-11213</c:v>
                </c:pt>
                <c:pt idx="40">
                  <c:v>-10822</c:v>
                </c:pt>
                <c:pt idx="41">
                  <c:v>-10757.5</c:v>
                </c:pt>
                <c:pt idx="42">
                  <c:v>-10436</c:v>
                </c:pt>
                <c:pt idx="43">
                  <c:v>-10193</c:v>
                </c:pt>
                <c:pt idx="44">
                  <c:v>-9792</c:v>
                </c:pt>
                <c:pt idx="45">
                  <c:v>-9791.5</c:v>
                </c:pt>
                <c:pt idx="46">
                  <c:v>-9413</c:v>
                </c:pt>
                <c:pt idx="47">
                  <c:v>-9220.5</c:v>
                </c:pt>
                <c:pt idx="48">
                  <c:v>-9143.5</c:v>
                </c:pt>
                <c:pt idx="49">
                  <c:v>-9140</c:v>
                </c:pt>
                <c:pt idx="50">
                  <c:v>-9036</c:v>
                </c:pt>
                <c:pt idx="51">
                  <c:v>-8543</c:v>
                </c:pt>
                <c:pt idx="52">
                  <c:v>-8001.5</c:v>
                </c:pt>
                <c:pt idx="53">
                  <c:v>-7988.5</c:v>
                </c:pt>
                <c:pt idx="54">
                  <c:v>-7985</c:v>
                </c:pt>
                <c:pt idx="55">
                  <c:v>-7802.5</c:v>
                </c:pt>
                <c:pt idx="56">
                  <c:v>-7039</c:v>
                </c:pt>
                <c:pt idx="57">
                  <c:v>-6893.5</c:v>
                </c:pt>
                <c:pt idx="58">
                  <c:v>-5560.5</c:v>
                </c:pt>
                <c:pt idx="59">
                  <c:v>-5560</c:v>
                </c:pt>
                <c:pt idx="60">
                  <c:v>-604</c:v>
                </c:pt>
                <c:pt idx="61">
                  <c:v>-280.5</c:v>
                </c:pt>
                <c:pt idx="62">
                  <c:v>0</c:v>
                </c:pt>
                <c:pt idx="63">
                  <c:v>92</c:v>
                </c:pt>
                <c:pt idx="64">
                  <c:v>171</c:v>
                </c:pt>
                <c:pt idx="65">
                  <c:v>323</c:v>
                </c:pt>
                <c:pt idx="66">
                  <c:v>324</c:v>
                </c:pt>
                <c:pt idx="67">
                  <c:v>324.5</c:v>
                </c:pt>
                <c:pt idx="68">
                  <c:v>1875.5</c:v>
                </c:pt>
                <c:pt idx="69">
                  <c:v>1906</c:v>
                </c:pt>
                <c:pt idx="70">
                  <c:v>1919.5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1">
                  <c:v>-3.5154311000951566E-2</c:v>
                </c:pt>
                <c:pt idx="3">
                  <c:v>-3.3629461002419703E-2</c:v>
                </c:pt>
                <c:pt idx="5">
                  <c:v>-2.4045041005592793E-2</c:v>
                </c:pt>
                <c:pt idx="7">
                  <c:v>-1.3812401004543062E-2</c:v>
                </c:pt>
                <c:pt idx="9">
                  <c:v>6.5351489975000732E-3</c:v>
                </c:pt>
                <c:pt idx="11">
                  <c:v>1.0177729000133695E-2</c:v>
                </c:pt>
                <c:pt idx="13">
                  <c:v>2.5879878998239292E-2</c:v>
                </c:pt>
                <c:pt idx="15">
                  <c:v>3.1757918997755041E-2</c:v>
                </c:pt>
                <c:pt idx="18">
                  <c:v>4.60473089988227E-2</c:v>
                </c:pt>
                <c:pt idx="19">
                  <c:v>6.2218969000241486E-2</c:v>
                </c:pt>
                <c:pt idx="21">
                  <c:v>7.1392038997146301E-2</c:v>
                </c:pt>
                <c:pt idx="25">
                  <c:v>9.4796762001351453E-2</c:v>
                </c:pt>
                <c:pt idx="29">
                  <c:v>0.11073112899975968</c:v>
                </c:pt>
                <c:pt idx="30">
                  <c:v>0.11202404399955412</c:v>
                </c:pt>
                <c:pt idx="32">
                  <c:v>0.12108149899722775</c:v>
                </c:pt>
                <c:pt idx="34">
                  <c:v>0.11778646899983869</c:v>
                </c:pt>
                <c:pt idx="36">
                  <c:v>0.13654494599904865</c:v>
                </c:pt>
                <c:pt idx="39">
                  <c:v>0.14701064900145866</c:v>
                </c:pt>
                <c:pt idx="40">
                  <c:v>0.15300740599923301</c:v>
                </c:pt>
                <c:pt idx="42">
                  <c:v>0.15906302799703553</c:v>
                </c:pt>
                <c:pt idx="43">
                  <c:v>0.16200218899757601</c:v>
                </c:pt>
                <c:pt idx="44">
                  <c:v>0.16388121600175509</c:v>
                </c:pt>
                <c:pt idx="46">
                  <c:v>0.16781924899987644</c:v>
                </c:pt>
                <c:pt idx="49">
                  <c:v>0.16940521999640623</c:v>
                </c:pt>
                <c:pt idx="50">
                  <c:v>0.17158082799141994</c:v>
                </c:pt>
                <c:pt idx="51">
                  <c:v>0.17357673900551163</c:v>
                </c:pt>
                <c:pt idx="54">
                  <c:v>0.17380740500084357</c:v>
                </c:pt>
                <c:pt idx="56">
                  <c:v>0.17027014700579457</c:v>
                </c:pt>
                <c:pt idx="59">
                  <c:v>0.15755788000387838</c:v>
                </c:pt>
                <c:pt idx="60">
                  <c:v>1.9510891994286794E-2</c:v>
                </c:pt>
                <c:pt idx="62">
                  <c:v>0</c:v>
                </c:pt>
                <c:pt idx="63">
                  <c:v>-2.0831159999943338E-3</c:v>
                </c:pt>
                <c:pt idx="64">
                  <c:v>-9.613182999601122E-3</c:v>
                </c:pt>
                <c:pt idx="65">
                  <c:v>-8.8026790035655722E-3</c:v>
                </c:pt>
                <c:pt idx="66">
                  <c:v>-9.5144520018948242E-3</c:v>
                </c:pt>
                <c:pt idx="69">
                  <c:v>-5.2239338001527358E-2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51-4024-8680-E4D911EC2A5D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-20292.5</c:v>
                </c:pt>
                <c:pt idx="1">
                  <c:v>-19693</c:v>
                </c:pt>
                <c:pt idx="2">
                  <c:v>-19642.5</c:v>
                </c:pt>
                <c:pt idx="3">
                  <c:v>-19143</c:v>
                </c:pt>
                <c:pt idx="4">
                  <c:v>-19122.5</c:v>
                </c:pt>
                <c:pt idx="5">
                  <c:v>-18683</c:v>
                </c:pt>
                <c:pt idx="6">
                  <c:v>-18682.5</c:v>
                </c:pt>
                <c:pt idx="7">
                  <c:v>-18363</c:v>
                </c:pt>
                <c:pt idx="8">
                  <c:v>-18282.5</c:v>
                </c:pt>
                <c:pt idx="9">
                  <c:v>-17713</c:v>
                </c:pt>
                <c:pt idx="10">
                  <c:v>-17712.5</c:v>
                </c:pt>
                <c:pt idx="11">
                  <c:v>-17173</c:v>
                </c:pt>
                <c:pt idx="12">
                  <c:v>-17172.5</c:v>
                </c:pt>
                <c:pt idx="13">
                  <c:v>-16723</c:v>
                </c:pt>
                <c:pt idx="14">
                  <c:v>-16722.5</c:v>
                </c:pt>
                <c:pt idx="15">
                  <c:v>-16203</c:v>
                </c:pt>
                <c:pt idx="16">
                  <c:v>-16202.5</c:v>
                </c:pt>
                <c:pt idx="17">
                  <c:v>-15762.5</c:v>
                </c:pt>
                <c:pt idx="18">
                  <c:v>-15633</c:v>
                </c:pt>
                <c:pt idx="19">
                  <c:v>-15053</c:v>
                </c:pt>
                <c:pt idx="20">
                  <c:v>-15052.5</c:v>
                </c:pt>
                <c:pt idx="21">
                  <c:v>-14643</c:v>
                </c:pt>
                <c:pt idx="22">
                  <c:v>-14592.5</c:v>
                </c:pt>
                <c:pt idx="23">
                  <c:v>-14062.5</c:v>
                </c:pt>
                <c:pt idx="24">
                  <c:v>-13807.5</c:v>
                </c:pt>
                <c:pt idx="25">
                  <c:v>-13794</c:v>
                </c:pt>
                <c:pt idx="26">
                  <c:v>-13510.5</c:v>
                </c:pt>
                <c:pt idx="27">
                  <c:v>-13295.5</c:v>
                </c:pt>
                <c:pt idx="28">
                  <c:v>-13102.5</c:v>
                </c:pt>
                <c:pt idx="29">
                  <c:v>-12973</c:v>
                </c:pt>
                <c:pt idx="30">
                  <c:v>-12828</c:v>
                </c:pt>
                <c:pt idx="31">
                  <c:v>-12746.5</c:v>
                </c:pt>
                <c:pt idx="32">
                  <c:v>-12663</c:v>
                </c:pt>
                <c:pt idx="33">
                  <c:v>-12662.5</c:v>
                </c:pt>
                <c:pt idx="34">
                  <c:v>-12553</c:v>
                </c:pt>
                <c:pt idx="35">
                  <c:v>-12265.5</c:v>
                </c:pt>
                <c:pt idx="36">
                  <c:v>-11802</c:v>
                </c:pt>
                <c:pt idx="37">
                  <c:v>-11712.5</c:v>
                </c:pt>
                <c:pt idx="38">
                  <c:v>-11234.5</c:v>
                </c:pt>
                <c:pt idx="39">
                  <c:v>-11213</c:v>
                </c:pt>
                <c:pt idx="40">
                  <c:v>-10822</c:v>
                </c:pt>
                <c:pt idx="41">
                  <c:v>-10757.5</c:v>
                </c:pt>
                <c:pt idx="42">
                  <c:v>-10436</c:v>
                </c:pt>
                <c:pt idx="43">
                  <c:v>-10193</c:v>
                </c:pt>
                <c:pt idx="44">
                  <c:v>-9792</c:v>
                </c:pt>
                <c:pt idx="45">
                  <c:v>-9791.5</c:v>
                </c:pt>
                <c:pt idx="46">
                  <c:v>-9413</c:v>
                </c:pt>
                <c:pt idx="47">
                  <c:v>-9220.5</c:v>
                </c:pt>
                <c:pt idx="48">
                  <c:v>-9143.5</c:v>
                </c:pt>
                <c:pt idx="49">
                  <c:v>-9140</c:v>
                </c:pt>
                <c:pt idx="50">
                  <c:v>-9036</c:v>
                </c:pt>
                <c:pt idx="51">
                  <c:v>-8543</c:v>
                </c:pt>
                <c:pt idx="52">
                  <c:v>-8001.5</c:v>
                </c:pt>
                <c:pt idx="53">
                  <c:v>-7988.5</c:v>
                </c:pt>
                <c:pt idx="54">
                  <c:v>-7985</c:v>
                </c:pt>
                <c:pt idx="55">
                  <c:v>-7802.5</c:v>
                </c:pt>
                <c:pt idx="56">
                  <c:v>-7039</c:v>
                </c:pt>
                <c:pt idx="57">
                  <c:v>-6893.5</c:v>
                </c:pt>
                <c:pt idx="58">
                  <c:v>-5560.5</c:v>
                </c:pt>
                <c:pt idx="59">
                  <c:v>-5560</c:v>
                </c:pt>
                <c:pt idx="60">
                  <c:v>-604</c:v>
                </c:pt>
                <c:pt idx="61">
                  <c:v>-280.5</c:v>
                </c:pt>
                <c:pt idx="62">
                  <c:v>0</c:v>
                </c:pt>
                <c:pt idx="63">
                  <c:v>92</c:v>
                </c:pt>
                <c:pt idx="64">
                  <c:v>171</c:v>
                </c:pt>
                <c:pt idx="65">
                  <c:v>323</c:v>
                </c:pt>
                <c:pt idx="66">
                  <c:v>324</c:v>
                </c:pt>
                <c:pt idx="67">
                  <c:v>324.5</c:v>
                </c:pt>
                <c:pt idx="68">
                  <c:v>1875.5</c:v>
                </c:pt>
                <c:pt idx="69">
                  <c:v>1906</c:v>
                </c:pt>
                <c:pt idx="70">
                  <c:v>1919.5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45">
                  <c:v>0.26194660218204069</c:v>
                </c:pt>
                <c:pt idx="46">
                  <c:v>0.25177826942404657</c:v>
                </c:pt>
                <c:pt idx="47">
                  <c:v>0.24660679239389111</c:v>
                </c:pt>
                <c:pt idx="48">
                  <c:v>0.2445382015818289</c:v>
                </c:pt>
                <c:pt idx="49">
                  <c:v>0.24444417472673516</c:v>
                </c:pt>
                <c:pt idx="50">
                  <c:v>0.24165023388966411</c:v>
                </c:pt>
                <c:pt idx="51">
                  <c:v>0.22840587972931778</c:v>
                </c:pt>
                <c:pt idx="52">
                  <c:v>0.21385858200552968</c:v>
                </c:pt>
                <c:pt idx="53">
                  <c:v>0.21350933940089581</c:v>
                </c:pt>
                <c:pt idx="54">
                  <c:v>0.21341531254580207</c:v>
                </c:pt>
                <c:pt idx="55">
                  <c:v>0.20851248367305722</c:v>
                </c:pt>
                <c:pt idx="56">
                  <c:v>0.18800119685475211</c:v>
                </c:pt>
                <c:pt idx="57">
                  <c:v>0.18409236616442676</c:v>
                </c:pt>
                <c:pt idx="58">
                  <c:v>0.14828156678158363</c:v>
                </c:pt>
                <c:pt idx="59">
                  <c:v>0.14826813437371311</c:v>
                </c:pt>
                <c:pt idx="60">
                  <c:v>1.5126107560982033E-2</c:v>
                </c:pt>
                <c:pt idx="61">
                  <c:v>6.4353396687466605E-3</c:v>
                </c:pt>
                <c:pt idx="62">
                  <c:v>-1.1002411466228042E-3</c:v>
                </c:pt>
                <c:pt idx="63">
                  <c:v>-3.5718041948010243E-3</c:v>
                </c:pt>
                <c:pt idx="64">
                  <c:v>-5.6941246383453653E-3</c:v>
                </c:pt>
                <c:pt idx="65">
                  <c:v>-9.777576630987642E-3</c:v>
                </c:pt>
                <c:pt idx="66">
                  <c:v>-9.8044414467287101E-3</c:v>
                </c:pt>
                <c:pt idx="67">
                  <c:v>-9.8178738545992433E-3</c:v>
                </c:pt>
                <c:pt idx="68">
                  <c:v>-5.1485203068995108E-2</c:v>
                </c:pt>
                <c:pt idx="69">
                  <c:v>-5.2304579949097672E-2</c:v>
                </c:pt>
                <c:pt idx="70">
                  <c:v>-5.2667254961602079E-2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51-4024-8680-E4D911EC2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297576"/>
        <c:axId val="1"/>
      </c:scatterChart>
      <c:valAx>
        <c:axId val="746297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08960444393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6297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332683986227291"/>
          <c:y val="0.92073298764483702"/>
          <c:w val="0.303534521802238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V0526 Sgr - Sec. O-C Diagr.</a:t>
            </a:r>
          </a:p>
        </c:rich>
      </c:tx>
      <c:layout>
        <c:manualLayout>
          <c:xMode val="edge"/>
          <c:yMode val="edge"/>
          <c:x val="0.294347592515847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74300176466894"/>
          <c:y val="0.1458966565349544"/>
          <c:w val="0.77193129403343919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-20292.5</c:v>
                </c:pt>
                <c:pt idx="1">
                  <c:v>-19693</c:v>
                </c:pt>
                <c:pt idx="2">
                  <c:v>-19642.5</c:v>
                </c:pt>
                <c:pt idx="3">
                  <c:v>-19143</c:v>
                </c:pt>
                <c:pt idx="4">
                  <c:v>-19122.5</c:v>
                </c:pt>
                <c:pt idx="5">
                  <c:v>-18683</c:v>
                </c:pt>
                <c:pt idx="6">
                  <c:v>-18682.5</c:v>
                </c:pt>
                <c:pt idx="7">
                  <c:v>-18363</c:v>
                </c:pt>
                <c:pt idx="8">
                  <c:v>-18282.5</c:v>
                </c:pt>
                <c:pt idx="9">
                  <c:v>-17713</c:v>
                </c:pt>
                <c:pt idx="10">
                  <c:v>-17712.5</c:v>
                </c:pt>
                <c:pt idx="11">
                  <c:v>-17173</c:v>
                </c:pt>
                <c:pt idx="12">
                  <c:v>-17172.5</c:v>
                </c:pt>
                <c:pt idx="13">
                  <c:v>-16723</c:v>
                </c:pt>
                <c:pt idx="14">
                  <c:v>-16722.5</c:v>
                </c:pt>
                <c:pt idx="15">
                  <c:v>-16203</c:v>
                </c:pt>
                <c:pt idx="16">
                  <c:v>-16202.5</c:v>
                </c:pt>
                <c:pt idx="17">
                  <c:v>-15762.5</c:v>
                </c:pt>
                <c:pt idx="18">
                  <c:v>-15633</c:v>
                </c:pt>
                <c:pt idx="19">
                  <c:v>-15053</c:v>
                </c:pt>
                <c:pt idx="20">
                  <c:v>-15052.5</c:v>
                </c:pt>
                <c:pt idx="21">
                  <c:v>-14643</c:v>
                </c:pt>
                <c:pt idx="22">
                  <c:v>-14592.5</c:v>
                </c:pt>
                <c:pt idx="23">
                  <c:v>-14062.5</c:v>
                </c:pt>
                <c:pt idx="24">
                  <c:v>-13807.5</c:v>
                </c:pt>
                <c:pt idx="25">
                  <c:v>-13794</c:v>
                </c:pt>
                <c:pt idx="26">
                  <c:v>-13510.5</c:v>
                </c:pt>
                <c:pt idx="27">
                  <c:v>-13295.5</c:v>
                </c:pt>
                <c:pt idx="28">
                  <c:v>-13102.5</c:v>
                </c:pt>
                <c:pt idx="29">
                  <c:v>-12973</c:v>
                </c:pt>
                <c:pt idx="30">
                  <c:v>-12828</c:v>
                </c:pt>
                <c:pt idx="31">
                  <c:v>-12746.5</c:v>
                </c:pt>
                <c:pt idx="32">
                  <c:v>-12663</c:v>
                </c:pt>
                <c:pt idx="33">
                  <c:v>-12662.5</c:v>
                </c:pt>
                <c:pt idx="34">
                  <c:v>-12553</c:v>
                </c:pt>
                <c:pt idx="35">
                  <c:v>-12265.5</c:v>
                </c:pt>
                <c:pt idx="36">
                  <c:v>-11802</c:v>
                </c:pt>
                <c:pt idx="37">
                  <c:v>-11712.5</c:v>
                </c:pt>
                <c:pt idx="38">
                  <c:v>-11234.5</c:v>
                </c:pt>
                <c:pt idx="39">
                  <c:v>-11213</c:v>
                </c:pt>
                <c:pt idx="40">
                  <c:v>-10822</c:v>
                </c:pt>
                <c:pt idx="41">
                  <c:v>-10757.5</c:v>
                </c:pt>
                <c:pt idx="42">
                  <c:v>-10436</c:v>
                </c:pt>
                <c:pt idx="43">
                  <c:v>-10193</c:v>
                </c:pt>
                <c:pt idx="44">
                  <c:v>-9792</c:v>
                </c:pt>
                <c:pt idx="45">
                  <c:v>-9791.5</c:v>
                </c:pt>
                <c:pt idx="46">
                  <c:v>-9413</c:v>
                </c:pt>
                <c:pt idx="47">
                  <c:v>-9220.5</c:v>
                </c:pt>
                <c:pt idx="48">
                  <c:v>-9143.5</c:v>
                </c:pt>
                <c:pt idx="49">
                  <c:v>-9140</c:v>
                </c:pt>
                <c:pt idx="50">
                  <c:v>-9036</c:v>
                </c:pt>
                <c:pt idx="51">
                  <c:v>-8543</c:v>
                </c:pt>
                <c:pt idx="52">
                  <c:v>-8001.5</c:v>
                </c:pt>
                <c:pt idx="53">
                  <c:v>-7988.5</c:v>
                </c:pt>
                <c:pt idx="54">
                  <c:v>-7985</c:v>
                </c:pt>
                <c:pt idx="55">
                  <c:v>-7802.5</c:v>
                </c:pt>
                <c:pt idx="56">
                  <c:v>-7039</c:v>
                </c:pt>
                <c:pt idx="57">
                  <c:v>-6893.5</c:v>
                </c:pt>
                <c:pt idx="58">
                  <c:v>-5560.5</c:v>
                </c:pt>
                <c:pt idx="59">
                  <c:v>-5560</c:v>
                </c:pt>
                <c:pt idx="60">
                  <c:v>-604</c:v>
                </c:pt>
                <c:pt idx="61">
                  <c:v>-280.5</c:v>
                </c:pt>
                <c:pt idx="62">
                  <c:v>0</c:v>
                </c:pt>
                <c:pt idx="63">
                  <c:v>92</c:v>
                </c:pt>
                <c:pt idx="64">
                  <c:v>171</c:v>
                </c:pt>
                <c:pt idx="65">
                  <c:v>323</c:v>
                </c:pt>
                <c:pt idx="66">
                  <c:v>324</c:v>
                </c:pt>
                <c:pt idx="67">
                  <c:v>324.5</c:v>
                </c:pt>
                <c:pt idx="68">
                  <c:v>1875.5</c:v>
                </c:pt>
                <c:pt idx="69">
                  <c:v>1906</c:v>
                </c:pt>
                <c:pt idx="70">
                  <c:v>1919.5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0">
                  <c:v>0.16420360249867372</c:v>
                </c:pt>
                <c:pt idx="2">
                  <c:v>0.15955115250108065</c:v>
                </c:pt>
                <c:pt idx="4">
                  <c:v>0.14742919250238629</c:v>
                </c:pt>
                <c:pt idx="6">
                  <c:v>0.12524907249826356</c:v>
                </c:pt>
                <c:pt idx="8">
                  <c:v>0.11653987250247155</c:v>
                </c:pt>
                <c:pt idx="10">
                  <c:v>8.4829262501443736E-2</c:v>
                </c:pt>
                <c:pt idx="12">
                  <c:v>8.7471842496597674E-2</c:v>
                </c:pt>
                <c:pt idx="14">
                  <c:v>5.81739924964495E-2</c:v>
                </c:pt>
                <c:pt idx="16">
                  <c:v>5.2052032500796486E-2</c:v>
                </c:pt>
                <c:pt idx="17">
                  <c:v>3.9871912500530016E-2</c:v>
                </c:pt>
                <c:pt idx="20">
                  <c:v>6.5130824987136293E-3</c:v>
                </c:pt>
                <c:pt idx="22">
                  <c:v>4.0975025003717747E-3</c:v>
                </c:pt>
                <c:pt idx="23">
                  <c:v>-3.0142187501041917E-2</c:v>
                </c:pt>
                <c:pt idx="24">
                  <c:v>-2.7144302501255879E-2</c:v>
                </c:pt>
                <c:pt idx="26">
                  <c:v>-4.3440883498988114E-2</c:v>
                </c:pt>
                <c:pt idx="27">
                  <c:v>-4.1972078499384224E-2</c:v>
                </c:pt>
                <c:pt idx="28">
                  <c:v>-5.7444267498794943E-2</c:v>
                </c:pt>
                <c:pt idx="31">
                  <c:v>-5.8035455502249533E-2</c:v>
                </c:pt>
                <c:pt idx="33">
                  <c:v>-6.8624387502495665E-2</c:v>
                </c:pt>
                <c:pt idx="35">
                  <c:v>-7.4098268501984421E-2</c:v>
                </c:pt>
                <c:pt idx="37">
                  <c:v>-8.3808737501385622E-2</c:v>
                </c:pt>
                <c:pt idx="38">
                  <c:v>-9.3636231500568101E-2</c:v>
                </c:pt>
                <c:pt idx="41">
                  <c:v>-0.1010519525007112</c:v>
                </c:pt>
                <c:pt idx="45">
                  <c:v>-0.10182467049889965</c:v>
                </c:pt>
                <c:pt idx="47">
                  <c:v>-9.8947053498704918E-2</c:v>
                </c:pt>
                <c:pt idx="48">
                  <c:v>-9.665357450285228E-2</c:v>
                </c:pt>
                <c:pt idx="52">
                  <c:v>-8.2898340500833001E-2</c:v>
                </c:pt>
                <c:pt idx="53">
                  <c:v>-8.6251389504468534E-2</c:v>
                </c:pt>
                <c:pt idx="55">
                  <c:v>-8.5841167507169303E-2</c:v>
                </c:pt>
                <c:pt idx="57">
                  <c:v>-7.9142824506561738E-2</c:v>
                </c:pt>
                <c:pt idx="58">
                  <c:v>-5.5936233504326083E-2</c:v>
                </c:pt>
                <c:pt idx="61">
                  <c:v>7.1802326499891933E-2</c:v>
                </c:pt>
                <c:pt idx="67">
                  <c:v>7.9279661498731002E-2</c:v>
                </c:pt>
                <c:pt idx="68">
                  <c:v>0.11601973849610658</c:v>
                </c:pt>
                <c:pt idx="70">
                  <c:v>0.11750172649772139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D8-4485-83D9-276B5DC41AE2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-20292.5</c:v>
                </c:pt>
                <c:pt idx="1">
                  <c:v>-19693</c:v>
                </c:pt>
                <c:pt idx="2">
                  <c:v>-19642.5</c:v>
                </c:pt>
                <c:pt idx="3">
                  <c:v>-19143</c:v>
                </c:pt>
                <c:pt idx="4">
                  <c:v>-19122.5</c:v>
                </c:pt>
                <c:pt idx="5">
                  <c:v>-18683</c:v>
                </c:pt>
                <c:pt idx="6">
                  <c:v>-18682.5</c:v>
                </c:pt>
                <c:pt idx="7">
                  <c:v>-18363</c:v>
                </c:pt>
                <c:pt idx="8">
                  <c:v>-18282.5</c:v>
                </c:pt>
                <c:pt idx="9">
                  <c:v>-17713</c:v>
                </c:pt>
                <c:pt idx="10">
                  <c:v>-17712.5</c:v>
                </c:pt>
                <c:pt idx="11">
                  <c:v>-17173</c:v>
                </c:pt>
                <c:pt idx="12">
                  <c:v>-17172.5</c:v>
                </c:pt>
                <c:pt idx="13">
                  <c:v>-16723</c:v>
                </c:pt>
                <c:pt idx="14">
                  <c:v>-16722.5</c:v>
                </c:pt>
                <c:pt idx="15">
                  <c:v>-16203</c:v>
                </c:pt>
                <c:pt idx="16">
                  <c:v>-16202.5</c:v>
                </c:pt>
                <c:pt idx="17">
                  <c:v>-15762.5</c:v>
                </c:pt>
                <c:pt idx="18">
                  <c:v>-15633</c:v>
                </c:pt>
                <c:pt idx="19">
                  <c:v>-15053</c:v>
                </c:pt>
                <c:pt idx="20">
                  <c:v>-15052.5</c:v>
                </c:pt>
                <c:pt idx="21">
                  <c:v>-14643</c:v>
                </c:pt>
                <c:pt idx="22">
                  <c:v>-14592.5</c:v>
                </c:pt>
                <c:pt idx="23">
                  <c:v>-14062.5</c:v>
                </c:pt>
                <c:pt idx="24">
                  <c:v>-13807.5</c:v>
                </c:pt>
                <c:pt idx="25">
                  <c:v>-13794</c:v>
                </c:pt>
                <c:pt idx="26">
                  <c:v>-13510.5</c:v>
                </c:pt>
                <c:pt idx="27">
                  <c:v>-13295.5</c:v>
                </c:pt>
                <c:pt idx="28">
                  <c:v>-13102.5</c:v>
                </c:pt>
                <c:pt idx="29">
                  <c:v>-12973</c:v>
                </c:pt>
                <c:pt idx="30">
                  <c:v>-12828</c:v>
                </c:pt>
                <c:pt idx="31">
                  <c:v>-12746.5</c:v>
                </c:pt>
                <c:pt idx="32">
                  <c:v>-12663</c:v>
                </c:pt>
                <c:pt idx="33">
                  <c:v>-12662.5</c:v>
                </c:pt>
                <c:pt idx="34">
                  <c:v>-12553</c:v>
                </c:pt>
                <c:pt idx="35">
                  <c:v>-12265.5</c:v>
                </c:pt>
                <c:pt idx="36">
                  <c:v>-11802</c:v>
                </c:pt>
                <c:pt idx="37">
                  <c:v>-11712.5</c:v>
                </c:pt>
                <c:pt idx="38">
                  <c:v>-11234.5</c:v>
                </c:pt>
                <c:pt idx="39">
                  <c:v>-11213</c:v>
                </c:pt>
                <c:pt idx="40">
                  <c:v>-10822</c:v>
                </c:pt>
                <c:pt idx="41">
                  <c:v>-10757.5</c:v>
                </c:pt>
                <c:pt idx="42">
                  <c:v>-10436</c:v>
                </c:pt>
                <c:pt idx="43">
                  <c:v>-10193</c:v>
                </c:pt>
                <c:pt idx="44">
                  <c:v>-9792</c:v>
                </c:pt>
                <c:pt idx="45">
                  <c:v>-9791.5</c:v>
                </c:pt>
                <c:pt idx="46">
                  <c:v>-9413</c:v>
                </c:pt>
                <c:pt idx="47">
                  <c:v>-9220.5</c:v>
                </c:pt>
                <c:pt idx="48">
                  <c:v>-9143.5</c:v>
                </c:pt>
                <c:pt idx="49">
                  <c:v>-9140</c:v>
                </c:pt>
                <c:pt idx="50">
                  <c:v>-9036</c:v>
                </c:pt>
                <c:pt idx="51">
                  <c:v>-8543</c:v>
                </c:pt>
                <c:pt idx="52">
                  <c:v>-8001.5</c:v>
                </c:pt>
                <c:pt idx="53">
                  <c:v>-7988.5</c:v>
                </c:pt>
                <c:pt idx="54">
                  <c:v>-7985</c:v>
                </c:pt>
                <c:pt idx="55">
                  <c:v>-7802.5</c:v>
                </c:pt>
                <c:pt idx="56">
                  <c:v>-7039</c:v>
                </c:pt>
                <c:pt idx="57">
                  <c:v>-6893.5</c:v>
                </c:pt>
                <c:pt idx="58">
                  <c:v>-5560.5</c:v>
                </c:pt>
                <c:pt idx="59">
                  <c:v>-5560</c:v>
                </c:pt>
                <c:pt idx="60">
                  <c:v>-604</c:v>
                </c:pt>
                <c:pt idx="61">
                  <c:v>-280.5</c:v>
                </c:pt>
                <c:pt idx="62">
                  <c:v>0</c:v>
                </c:pt>
                <c:pt idx="63">
                  <c:v>92</c:v>
                </c:pt>
                <c:pt idx="64">
                  <c:v>171</c:v>
                </c:pt>
                <c:pt idx="65">
                  <c:v>323</c:v>
                </c:pt>
                <c:pt idx="66">
                  <c:v>324</c:v>
                </c:pt>
                <c:pt idx="67">
                  <c:v>324.5</c:v>
                </c:pt>
                <c:pt idx="68">
                  <c:v>1875.5</c:v>
                </c:pt>
                <c:pt idx="69">
                  <c:v>1906</c:v>
                </c:pt>
                <c:pt idx="70">
                  <c:v>1919.5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45">
                  <c:v>-0.16182650902078402</c:v>
                </c:pt>
                <c:pt idx="46">
                  <c:v>-0.1528055133985671</c:v>
                </c:pt>
                <c:pt idx="47">
                  <c:v>-0.14821755657617142</c:v>
                </c:pt>
                <c:pt idx="48">
                  <c:v>-0.14638237384721317</c:v>
                </c:pt>
                <c:pt idx="49">
                  <c:v>-0.14629895645044233</c:v>
                </c:pt>
                <c:pt idx="50">
                  <c:v>-0.14382026808925194</c:v>
                </c:pt>
                <c:pt idx="51">
                  <c:v>-0.13207033191553214</c:v>
                </c:pt>
                <c:pt idx="52">
                  <c:v>-0.11916446895798796</c:v>
                </c:pt>
                <c:pt idx="53">
                  <c:v>-0.11885463291283918</c:v>
                </c:pt>
                <c:pt idx="54">
                  <c:v>-0.11877121551606834</c:v>
                </c:pt>
                <c:pt idx="55">
                  <c:v>-0.11442159411301792</c:v>
                </c:pt>
                <c:pt idx="56">
                  <c:v>-9.6224684846009656E-2</c:v>
                </c:pt>
                <c:pt idx="57">
                  <c:v>-9.2756904494536579E-2</c:v>
                </c:pt>
                <c:pt idx="58">
                  <c:v>-6.0986793095817504E-2</c:v>
                </c:pt>
                <c:pt idx="59">
                  <c:v>-6.0974876324850241E-2</c:v>
                </c:pt>
                <c:pt idx="60">
                  <c:v>5.7144157502645399E-2</c:v>
                </c:pt>
                <c:pt idx="61">
                  <c:v>6.485430831846356E-2</c:v>
                </c:pt>
                <c:pt idx="62">
                  <c:v>7.1539616831097247E-2</c:v>
                </c:pt>
                <c:pt idx="63">
                  <c:v>7.3732302689073353E-2</c:v>
                </c:pt>
                <c:pt idx="64">
                  <c:v>7.5615152501900665E-2</c:v>
                </c:pt>
                <c:pt idx="65">
                  <c:v>7.9237850875948146E-2</c:v>
                </c:pt>
                <c:pt idx="66">
                  <c:v>7.9261684417882672E-2</c:v>
                </c:pt>
                <c:pt idx="67">
                  <c:v>7.9273601188849935E-2</c:v>
                </c:pt>
                <c:pt idx="68">
                  <c:v>0.11623942472929499</c:v>
                </c:pt>
                <c:pt idx="69">
                  <c:v>0.11696634775829795</c:v>
                </c:pt>
                <c:pt idx="70">
                  <c:v>0.11728810057441401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D8-4485-83D9-276B5DC41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235280"/>
        <c:axId val="1"/>
      </c:scatterChart>
      <c:valAx>
        <c:axId val="684235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1817726000628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58110133894082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235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181368410819989"/>
          <c:y val="0.92097264437689974"/>
          <c:w val="0.3157900876425534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V0526 Sgr - Prim. O-C Diagr.</a:t>
            </a:r>
          </a:p>
        </c:rich>
      </c:tx>
      <c:layout>
        <c:manualLayout>
          <c:xMode val="edge"/>
          <c:yMode val="edge"/>
          <c:x val="0.27442849269620923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715254591726412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 (old)'!$R$20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1875.5</c:v>
                </c:pt>
                <c:pt idx="2">
                  <c:v>1906</c:v>
                </c:pt>
                <c:pt idx="3">
                  <c:v>1919.5</c:v>
                </c:pt>
              </c:numCache>
            </c:numRef>
          </c:xVal>
          <c:yVal>
            <c:numRef>
              <c:f>'A (old)'!$R$21:$R$921</c:f>
              <c:numCache>
                <c:formatCode>General</c:formatCode>
                <c:ptCount val="901"/>
                <c:pt idx="0">
                  <c:v>0</c:v>
                </c:pt>
                <c:pt idx="2">
                  <c:v>1.1178999993717298E-2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26-4975-B2FD-D94774C79F08}"/>
            </c:ext>
          </c:extLst>
        </c:ser>
        <c:ser>
          <c:idx val="7"/>
          <c:order val="1"/>
          <c:tx>
            <c:strRef>
              <c:f>'A (old)'!$O$20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1875.5</c:v>
                </c:pt>
                <c:pt idx="2">
                  <c:v>1906</c:v>
                </c:pt>
                <c:pt idx="3">
                  <c:v>1919.5</c:v>
                </c:pt>
              </c:numCache>
            </c:numRef>
          </c:xVal>
          <c:yVal>
            <c:numRef>
              <c:f>'A (old)'!$O$21:$O$921</c:f>
              <c:numCache>
                <c:formatCode>General</c:formatCode>
                <c:ptCount val="901"/>
                <c:pt idx="0">
                  <c:v>0</c:v>
                </c:pt>
                <c:pt idx="1">
                  <c:v>1.1000112533167256E-2</c:v>
                </c:pt>
                <c:pt idx="2">
                  <c:v>1.1178999993717298E-2</c:v>
                </c:pt>
                <c:pt idx="3">
                  <c:v>1.1258179689370594E-2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26-4975-B2FD-D94774C79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066496"/>
        <c:axId val="1"/>
      </c:scatterChart>
      <c:valAx>
        <c:axId val="833066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0669646023976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066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0956384609927915"/>
          <c:y val="0.92073298764483702"/>
          <c:w val="0.71309836790151748"/>
          <c:h val="0.981708597400934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V0526 Sgr - O-C Diagr.</a:t>
            </a:r>
          </a:p>
        </c:rich>
      </c:tx>
      <c:layout>
        <c:manualLayout>
          <c:xMode val="edge"/>
          <c:yMode val="edge"/>
          <c:x val="0.3596774193548387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145161290322581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 (old)'!$D$21:$D$494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</c:numCache>
              </c:numRef>
            </c:plus>
            <c:minus>
              <c:numRef>
                <c:f>'A (old)'!$D$21:$D$494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1875.5</c:v>
                </c:pt>
                <c:pt idx="2">
                  <c:v>1906</c:v>
                </c:pt>
                <c:pt idx="3">
                  <c:v>1919.5</c:v>
                </c:pt>
              </c:numCache>
            </c:numRef>
          </c:xVal>
          <c:yVal>
            <c:numRef>
              <c:f>'A (old)'!$H$21:$H$921</c:f>
              <c:numCache>
                <c:formatCode>General</c:formatCode>
                <c:ptCount val="9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B4-4BDC-9BA7-3F4B2FAF484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 (old)'!$D$21:$D$21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1875.5</c:v>
                </c:pt>
                <c:pt idx="2">
                  <c:v>1906</c:v>
                </c:pt>
                <c:pt idx="3">
                  <c:v>1919.5</c:v>
                </c:pt>
              </c:numCache>
            </c:numRef>
          </c:xVal>
          <c:yVal>
            <c:numRef>
              <c:f>'A (old)'!$I$21:$I$921</c:f>
              <c:numCache>
                <c:formatCode>General</c:formatCode>
                <c:ptCount val="901"/>
                <c:pt idx="1">
                  <c:v>0.17842324999946868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B4-4BDC-9BA7-3F4B2FAF4846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 (old)'!$D$21:$D$21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1875.5</c:v>
                </c:pt>
                <c:pt idx="2">
                  <c:v>1906</c:v>
                </c:pt>
                <c:pt idx="3">
                  <c:v>1919.5</c:v>
                </c:pt>
              </c:numCache>
            </c:numRef>
          </c:xVal>
          <c:yVal>
            <c:numRef>
              <c:f>'A (old)'!$J$21:$J$921</c:f>
              <c:numCache>
                <c:formatCode>General</c:formatCode>
                <c:ptCount val="901"/>
                <c:pt idx="2">
                  <c:v>1.1178999993717298E-2</c:v>
                </c:pt>
                <c:pt idx="3">
                  <c:v>0.18136924999998882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B4-4BDC-9BA7-3F4B2FAF4846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1875.5</c:v>
                </c:pt>
                <c:pt idx="2">
                  <c:v>1906</c:v>
                </c:pt>
                <c:pt idx="3">
                  <c:v>1919.5</c:v>
                </c:pt>
              </c:numCache>
            </c:numRef>
          </c:xVal>
          <c:yVal>
            <c:numRef>
              <c:f>'A (old)'!$K$21:$K$921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B4-4BDC-9BA7-3F4B2FAF4846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1875.5</c:v>
                </c:pt>
                <c:pt idx="2">
                  <c:v>1906</c:v>
                </c:pt>
                <c:pt idx="3">
                  <c:v>1919.5</c:v>
                </c:pt>
              </c:numCache>
            </c:numRef>
          </c:xVal>
          <c:yVal>
            <c:numRef>
              <c:f>'A (old)'!$L$21:$L$921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B4-4BDC-9BA7-3F4B2FAF484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1875.5</c:v>
                </c:pt>
                <c:pt idx="2">
                  <c:v>1906</c:v>
                </c:pt>
                <c:pt idx="3">
                  <c:v>1919.5</c:v>
                </c:pt>
              </c:numCache>
            </c:numRef>
          </c:xVal>
          <c:yVal>
            <c:numRef>
              <c:f>'A (old)'!$M$21:$M$921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B4-4BDC-9BA7-3F4B2FAF484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1875.5</c:v>
                </c:pt>
                <c:pt idx="2">
                  <c:v>1906</c:v>
                </c:pt>
                <c:pt idx="3">
                  <c:v>1919.5</c:v>
                </c:pt>
              </c:numCache>
            </c:numRef>
          </c:xVal>
          <c:yVal>
            <c:numRef>
              <c:f>'A (old)'!$N$21:$N$921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B4-4BDC-9BA7-3F4B2FAF4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072616"/>
        <c:axId val="1"/>
      </c:scatterChart>
      <c:valAx>
        <c:axId val="833072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0645161290318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072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403225806451613"/>
          <c:y val="0.92097264437689974"/>
          <c:w val="0.75483870967741939"/>
          <c:h val="0.981762917933130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V0526 Sgr - Sec. O-C Diagr.</a:t>
            </a:r>
          </a:p>
        </c:rich>
      </c:tx>
      <c:layout>
        <c:manualLayout>
          <c:xMode val="edge"/>
          <c:yMode val="edge"/>
          <c:x val="0.28367368364668699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26546881523918"/>
          <c:y val="0.1458966565349544"/>
          <c:w val="0.7795926135927671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 (old)'!$S$20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1875.5</c:v>
                </c:pt>
                <c:pt idx="2">
                  <c:v>1906</c:v>
                </c:pt>
                <c:pt idx="3">
                  <c:v>1919.5</c:v>
                </c:pt>
              </c:numCache>
            </c:numRef>
          </c:xVal>
          <c:yVal>
            <c:numRef>
              <c:f>'A (old)'!$S$21:$S$921</c:f>
              <c:numCache>
                <c:formatCode>General</c:formatCode>
                <c:ptCount val="901"/>
                <c:pt idx="1">
                  <c:v>0.17842324999946868</c:v>
                </c:pt>
                <c:pt idx="3">
                  <c:v>0.18136924999998882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8E-40A8-9F2B-353813AAD832}"/>
            </c:ext>
          </c:extLst>
        </c:ser>
        <c:ser>
          <c:idx val="7"/>
          <c:order val="1"/>
          <c:tx>
            <c:strRef>
              <c:f>'A (old)'!$P$20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(old)'!$F$21:$F$921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1875.5</c:v>
                </c:pt>
                <c:pt idx="2">
                  <c:v>1906</c:v>
                </c:pt>
                <c:pt idx="3">
                  <c:v>1919.5</c:v>
                </c:pt>
              </c:numCache>
            </c:numRef>
          </c:xVal>
          <c:yVal>
            <c:numRef>
              <c:f>'A (old)'!$P$21:$P$921</c:f>
              <c:numCache>
                <c:formatCode>General</c:formatCode>
                <c:ptCount val="901"/>
                <c:pt idx="0">
                  <c:v>5.2849999977297557E-2</c:v>
                </c:pt>
                <c:pt idx="1">
                  <c:v>0.17842324999946868</c:v>
                </c:pt>
                <c:pt idx="2">
                  <c:v>0.18046536363619287</c:v>
                </c:pt>
                <c:pt idx="3">
                  <c:v>0.18136924999998882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8E-40A8-9F2B-353813AAD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4589184"/>
        <c:axId val="1"/>
      </c:scatterChart>
      <c:valAx>
        <c:axId val="834589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902244362311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4589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775553055868017"/>
          <c:y val="0.92097264437689974"/>
          <c:w val="0.71836820397450318"/>
          <c:h val="0.981762917933130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104776</xdr:rowOff>
    </xdr:from>
    <xdr:to>
      <xdr:col>19</xdr:col>
      <xdr:colOff>0</xdr:colOff>
      <xdr:row>18</xdr:row>
      <xdr:rowOff>66676</xdr:rowOff>
    </xdr:to>
    <xdr:graphicFrame macro="">
      <xdr:nvGraphicFramePr>
        <xdr:cNvPr id="52229" name="Chart 2">
          <a:extLst>
            <a:ext uri="{FF2B5EF4-FFF2-40B4-BE49-F238E27FC236}">
              <a16:creationId xmlns:a16="http://schemas.microsoft.com/office/drawing/2014/main" id="{1013C650-92AC-D781-1B17-5E1B6441F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47624</xdr:rowOff>
    </xdr:from>
    <xdr:to>
      <xdr:col>13</xdr:col>
      <xdr:colOff>28575</xdr:colOff>
      <xdr:row>21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7DD97B-9D69-F588-B77F-F6389DC325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22</xdr:row>
      <xdr:rowOff>66676</xdr:rowOff>
    </xdr:from>
    <xdr:to>
      <xdr:col>12</xdr:col>
      <xdr:colOff>561975</xdr:colOff>
      <xdr:row>41</xdr:row>
      <xdr:rowOff>57151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D0DC9E4A-5E2E-40F2-3518-EC8FB3CFD2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14</xdr:col>
      <xdr:colOff>0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A827DCAA-DCBD-FA40-C6B4-C22DC6711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257175</xdr:colOff>
      <xdr:row>0</xdr:row>
      <xdr:rowOff>0</xdr:rowOff>
    </xdr:from>
    <xdr:to>
      <xdr:col>29</xdr:col>
      <xdr:colOff>676275</xdr:colOff>
      <xdr:row>18</xdr:row>
      <xdr:rowOff>47625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709A94D8-7EB8-1B34-AF0A-12EB25096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0</xdr:row>
      <xdr:rowOff>0</xdr:rowOff>
    </xdr:from>
    <xdr:to>
      <xdr:col>21</xdr:col>
      <xdr:colOff>238125</xdr:colOff>
      <xdr:row>18</xdr:row>
      <xdr:rowOff>47625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9064F977-D6DF-2B7D-4FA2-DF2F9C553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S91"/>
  <sheetViews>
    <sheetView tabSelected="1" workbookViewId="0">
      <pane xSplit="14" ySplit="21" topLeftCell="O72" activePane="bottomRight" state="frozen"/>
      <selection pane="topRight" activeCell="O1" sqref="O1"/>
      <selection pane="bottomLeft" activeCell="A22" sqref="A22"/>
      <selection pane="bottomRight" activeCell="C7" sqref="C7:C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6.140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13.140625" customWidth="1"/>
  </cols>
  <sheetData>
    <row r="1" spans="1:7" ht="20.25" x14ac:dyDescent="0.3">
      <c r="A1" s="1" t="s">
        <v>41</v>
      </c>
    </row>
    <row r="2" spans="1:7" x14ac:dyDescent="0.2">
      <c r="A2" t="s">
        <v>17</v>
      </c>
      <c r="B2" t="s">
        <v>42</v>
      </c>
      <c r="C2" s="13"/>
      <c r="D2" s="13"/>
      <c r="E2" s="23" t="s">
        <v>43</v>
      </c>
    </row>
    <row r="3" spans="1:7" ht="13.5" thickBot="1" x14ac:dyDescent="0.25"/>
    <row r="4" spans="1:7" ht="14.25" thickTop="1" thickBot="1" x14ac:dyDescent="0.25">
      <c r="A4" s="6" t="s">
        <v>0</v>
      </c>
      <c r="C4" s="36" t="s">
        <v>44</v>
      </c>
      <c r="D4" s="37" t="s">
        <v>44</v>
      </c>
    </row>
    <row r="5" spans="1:7" ht="13.5" thickTop="1" x14ac:dyDescent="0.2">
      <c r="A5" s="29" t="s">
        <v>33</v>
      </c>
      <c r="B5" s="23"/>
      <c r="C5" s="30">
        <v>-9.5</v>
      </c>
      <c r="D5" s="23" t="s">
        <v>34</v>
      </c>
    </row>
    <row r="6" spans="1:7" x14ac:dyDescent="0.2">
      <c r="A6" s="6" t="s">
        <v>1</v>
      </c>
    </row>
    <row r="7" spans="1:7" x14ac:dyDescent="0.2">
      <c r="A7" t="s">
        <v>2</v>
      </c>
      <c r="C7" s="45">
        <v>52501.672200000001</v>
      </c>
      <c r="D7" s="38" t="s">
        <v>45</v>
      </c>
      <c r="E7" s="45" t="s">
        <v>60</v>
      </c>
      <c r="F7">
        <v>15000</v>
      </c>
      <c r="G7" t="s">
        <v>61</v>
      </c>
    </row>
    <row r="8" spans="1:7" x14ac:dyDescent="0.2">
      <c r="A8" t="s">
        <v>3</v>
      </c>
      <c r="C8" s="45">
        <v>1.919411773</v>
      </c>
      <c r="D8" s="38" t="s">
        <v>45</v>
      </c>
      <c r="F8">
        <f>F7*C8</f>
        <v>28791.176595000001</v>
      </c>
      <c r="G8" t="s">
        <v>62</v>
      </c>
    </row>
    <row r="9" spans="1:7" x14ac:dyDescent="0.2">
      <c r="A9" s="21" t="s">
        <v>30</v>
      </c>
      <c r="B9" s="21"/>
      <c r="C9" s="22">
        <v>83</v>
      </c>
      <c r="D9" s="22">
        <v>83</v>
      </c>
      <c r="F9">
        <f>F8/365.24</f>
        <v>78.828103698937682</v>
      </c>
      <c r="G9" t="s">
        <v>63</v>
      </c>
    </row>
    <row r="10" spans="1:7" ht="13.5" thickBot="1" x14ac:dyDescent="0.25">
      <c r="A10" s="23"/>
      <c r="B10" s="23"/>
      <c r="C10" s="5" t="s">
        <v>19</v>
      </c>
      <c r="D10" s="5" t="s">
        <v>20</v>
      </c>
    </row>
    <row r="11" spans="1:7" x14ac:dyDescent="0.2">
      <c r="A11" s="23" t="s">
        <v>14</v>
      </c>
      <c r="B11" s="23"/>
      <c r="C11" s="24">
        <f ca="1">INTERCEPT(INDIRECT(C14):R$935,INDIRECT(C13):$F$935)</f>
        <v>-1.1002411466228042E-3</v>
      </c>
      <c r="D11" s="24">
        <f ca="1">INTERCEPT(INDIRECT(D14):S$935,INDIRECT(D13):$F$935)</f>
        <v>7.1539616831097247E-2</v>
      </c>
      <c r="E11" s="21" t="s">
        <v>36</v>
      </c>
      <c r="F11">
        <v>1</v>
      </c>
    </row>
    <row r="12" spans="1:7" x14ac:dyDescent="0.2">
      <c r="A12" s="23" t="s">
        <v>15</v>
      </c>
      <c r="B12" s="23"/>
      <c r="C12" s="24">
        <f ca="1">SLOPE(INDIRECT(C14):R$935,INDIRECT(C13):$F$935)</f>
        <v>-2.6864815741067609E-5</v>
      </c>
      <c r="D12" s="24">
        <f ca="1">SLOPE(INDIRECT(D14):S$935,INDIRECT(D13):$F$935)</f>
        <v>2.383354193452293E-5</v>
      </c>
      <c r="E12" s="21" t="s">
        <v>37</v>
      </c>
      <c r="F12" s="31">
        <f ca="1">NOW()+15018.5+$C$5/24</f>
        <v>60375.833930208333</v>
      </c>
    </row>
    <row r="13" spans="1:7" x14ac:dyDescent="0.2">
      <c r="A13" s="21" t="s">
        <v>31</v>
      </c>
      <c r="B13" s="21"/>
      <c r="C13" s="22" t="str">
        <f>"F"&amp;C9</f>
        <v>F83</v>
      </c>
      <c r="D13" s="22" t="str">
        <f>"F"&amp;D9</f>
        <v>F83</v>
      </c>
      <c r="E13" s="21" t="s">
        <v>38</v>
      </c>
      <c r="F13" s="31">
        <f ca="1">ROUND(2*(F12-$C$7)/$C$8,0)/2+F11</f>
        <v>4103.5</v>
      </c>
    </row>
    <row r="14" spans="1:7" x14ac:dyDescent="0.2">
      <c r="A14" s="21" t="s">
        <v>32</v>
      </c>
      <c r="B14" s="21"/>
      <c r="C14" s="22" t="str">
        <f>"R"&amp;C9</f>
        <v>R83</v>
      </c>
      <c r="D14" s="22" t="str">
        <f>"S"&amp;D9</f>
        <v>S83</v>
      </c>
      <c r="E14" s="21" t="s">
        <v>39</v>
      </c>
      <c r="F14" s="32">
        <f ca="1">ROUND(2*(F12-$C$15)/$C$16,0)/2+F11</f>
        <v>2184.5</v>
      </c>
    </row>
    <row r="15" spans="1:7" x14ac:dyDescent="0.2">
      <c r="A15" s="25" t="s">
        <v>16</v>
      </c>
      <c r="B15" s="23"/>
      <c r="C15" s="26">
        <f ca="1">($C7+C11)+($C8+C12)*INT(MAX($F21:$F3533))</f>
        <v>56184.970738564443</v>
      </c>
      <c r="D15" s="26">
        <f ca="1">($C7+D11)+($C8+D12)*INT(MAX($F21:$F3533))</f>
        <v>56185.140668570806</v>
      </c>
      <c r="E15" s="21" t="s">
        <v>40</v>
      </c>
      <c r="F15" s="33">
        <f ca="1">+$C$15+$C$16*F14-15018.5-$C$5/24</f>
        <v>45359.762903826289</v>
      </c>
    </row>
    <row r="16" spans="1:7" x14ac:dyDescent="0.2">
      <c r="A16" s="27" t="s">
        <v>4</v>
      </c>
      <c r="B16" s="23"/>
      <c r="C16" s="28">
        <f ca="1">+$C8+C12</f>
        <v>1.9193849081842589</v>
      </c>
      <c r="D16" s="24">
        <f ca="1">+$C8+D12</f>
        <v>1.9194356065419345</v>
      </c>
      <c r="E16" s="34"/>
      <c r="F16" s="34" t="s">
        <v>35</v>
      </c>
    </row>
    <row r="17" spans="1:19" ht="13.5" thickBot="1" x14ac:dyDescent="0.25">
      <c r="A17" s="20" t="s">
        <v>29</v>
      </c>
      <c r="C17">
        <f>COUNT(C21:C1247)</f>
        <v>71</v>
      </c>
    </row>
    <row r="18" spans="1:19" ht="14.25" thickTop="1" thickBot="1" x14ac:dyDescent="0.25">
      <c r="A18" s="6" t="s">
        <v>22</v>
      </c>
      <c r="C18" s="3">
        <f ca="1">+C15</f>
        <v>56184.970738564443</v>
      </c>
      <c r="D18" s="4">
        <f ca="1">+C16</f>
        <v>1.9193849081842589</v>
      </c>
      <c r="E18" s="35">
        <f>R19</f>
        <v>36</v>
      </c>
    </row>
    <row r="19" spans="1:19" ht="14.25" thickTop="1" thickBot="1" x14ac:dyDescent="0.25">
      <c r="A19" s="6" t="s">
        <v>23</v>
      </c>
      <c r="C19" s="3">
        <f ca="1">+D15</f>
        <v>56185.140668570806</v>
      </c>
      <c r="D19" s="4">
        <f ca="1">+D16</f>
        <v>1.9194356065419345</v>
      </c>
      <c r="E19" s="35">
        <f>S19</f>
        <v>35</v>
      </c>
      <c r="R19">
        <f>COUNT(R21:R322)</f>
        <v>36</v>
      </c>
      <c r="S19">
        <f>COUNT(S21:S322)</f>
        <v>35</v>
      </c>
    </row>
    <row r="20" spans="1:19" ht="14.25" thickTop="1" thickBot="1" x14ac:dyDescent="0.25">
      <c r="A20" s="5" t="s">
        <v>5</v>
      </c>
      <c r="B20" s="5" t="s">
        <v>6</v>
      </c>
      <c r="C20" s="5" t="s">
        <v>7</v>
      </c>
      <c r="D20" s="5" t="s">
        <v>12</v>
      </c>
      <c r="E20" s="5" t="s">
        <v>8</v>
      </c>
      <c r="F20" s="5" t="s">
        <v>9</v>
      </c>
      <c r="G20" s="5" t="s">
        <v>10</v>
      </c>
      <c r="H20" s="8" t="s">
        <v>55</v>
      </c>
      <c r="I20" s="8" t="s">
        <v>56</v>
      </c>
      <c r="J20" s="8" t="s">
        <v>57</v>
      </c>
      <c r="K20" s="8" t="s">
        <v>58</v>
      </c>
      <c r="L20" s="8" t="s">
        <v>27</v>
      </c>
      <c r="M20" s="8" t="s">
        <v>18</v>
      </c>
      <c r="N20" s="8" t="s">
        <v>21</v>
      </c>
      <c r="O20" s="8" t="s">
        <v>24</v>
      </c>
      <c r="P20" s="7" t="s">
        <v>25</v>
      </c>
      <c r="Q20" s="5" t="s">
        <v>13</v>
      </c>
      <c r="R20" s="9" t="s">
        <v>19</v>
      </c>
      <c r="S20" s="9" t="s">
        <v>20</v>
      </c>
    </row>
    <row r="21" spans="1:19" x14ac:dyDescent="0.2">
      <c r="A21" s="12" t="s">
        <v>59</v>
      </c>
      <c r="B21" s="13" t="s">
        <v>47</v>
      </c>
      <c r="C21" s="10">
        <v>13552.173000000001</v>
      </c>
      <c r="E21">
        <f t="shared" ref="E21:E52" si="0">+(C21-C$7)/C$8</f>
        <v>-20292.414451080895</v>
      </c>
      <c r="F21">
        <f t="shared" ref="F21:F52" si="1">ROUND(2*E21,0)/2</f>
        <v>-20292.5</v>
      </c>
      <c r="G21">
        <f t="shared" ref="G21:G52" si="2">+C21-(C$7+F21*C$8)</f>
        <v>0.16420360249867372</v>
      </c>
      <c r="H21">
        <f t="shared" ref="H21:H52" si="3">+G21</f>
        <v>0.16420360249867372</v>
      </c>
      <c r="Q21" s="2" t="s">
        <v>64</v>
      </c>
      <c r="S21">
        <f>G21</f>
        <v>0.16420360249867372</v>
      </c>
    </row>
    <row r="22" spans="1:19" x14ac:dyDescent="0.2">
      <c r="A22" s="12" t="s">
        <v>59</v>
      </c>
      <c r="B22" s="13" t="s">
        <v>50</v>
      </c>
      <c r="C22" s="10">
        <v>14702.661</v>
      </c>
      <c r="E22">
        <f t="shared" si="0"/>
        <v>-19693.018315148158</v>
      </c>
      <c r="F22">
        <f t="shared" si="1"/>
        <v>-19693</v>
      </c>
      <c r="G22">
        <f t="shared" si="2"/>
        <v>-3.5154311000951566E-2</v>
      </c>
      <c r="H22">
        <f t="shared" si="3"/>
        <v>-3.5154311000951566E-2</v>
      </c>
      <c r="Q22" s="2" t="s">
        <v>65</v>
      </c>
      <c r="R22">
        <f>G22</f>
        <v>-3.5154311000951566E-2</v>
      </c>
    </row>
    <row r="23" spans="1:19" x14ac:dyDescent="0.2">
      <c r="A23" s="12" t="s">
        <v>59</v>
      </c>
      <c r="B23" s="13" t="s">
        <v>47</v>
      </c>
      <c r="C23" s="10">
        <v>14799.786</v>
      </c>
      <c r="E23">
        <f t="shared" si="0"/>
        <v>-19642.41687497454</v>
      </c>
      <c r="F23">
        <f t="shared" si="1"/>
        <v>-19642.5</v>
      </c>
      <c r="G23">
        <f t="shared" si="2"/>
        <v>0.15955115250108065</v>
      </c>
      <c r="H23">
        <f t="shared" si="3"/>
        <v>0.15955115250108065</v>
      </c>
      <c r="Q23" s="2" t="s">
        <v>66</v>
      </c>
      <c r="S23">
        <f>G23</f>
        <v>0.15955115250108065</v>
      </c>
    </row>
    <row r="24" spans="1:19" x14ac:dyDescent="0.2">
      <c r="A24" s="12" t="s">
        <v>59</v>
      </c>
      <c r="B24" s="13" t="s">
        <v>50</v>
      </c>
      <c r="C24" s="10">
        <v>15758.339</v>
      </c>
      <c r="E24">
        <f t="shared" si="0"/>
        <v>-19143.017520712059</v>
      </c>
      <c r="F24">
        <f t="shared" si="1"/>
        <v>-19143</v>
      </c>
      <c r="G24">
        <f t="shared" si="2"/>
        <v>-3.3629461002419703E-2</v>
      </c>
      <c r="H24">
        <f t="shared" si="3"/>
        <v>-3.3629461002419703E-2</v>
      </c>
      <c r="Q24" s="2">
        <f t="shared" ref="Q21:Q52" si="4">+C24-15018.5</f>
        <v>739.83899999999994</v>
      </c>
      <c r="R24">
        <f>G24</f>
        <v>-3.3629461002419703E-2</v>
      </c>
    </row>
    <row r="25" spans="1:19" x14ac:dyDescent="0.2">
      <c r="A25" s="12" t="s">
        <v>59</v>
      </c>
      <c r="B25" s="13" t="s">
        <v>47</v>
      </c>
      <c r="C25" s="10">
        <v>15797.868</v>
      </c>
      <c r="E25">
        <f t="shared" si="0"/>
        <v>-19122.423190430229</v>
      </c>
      <c r="F25">
        <f t="shared" si="1"/>
        <v>-19122.5</v>
      </c>
      <c r="G25">
        <f t="shared" si="2"/>
        <v>0.14742919250238629</v>
      </c>
      <c r="H25">
        <f t="shared" si="3"/>
        <v>0.14742919250238629</v>
      </c>
      <c r="Q25" s="2">
        <f t="shared" si="4"/>
        <v>779.36800000000039</v>
      </c>
      <c r="S25">
        <f>G25</f>
        <v>0.14742919250238629</v>
      </c>
    </row>
    <row r="26" spans="1:19" x14ac:dyDescent="0.2">
      <c r="A26" s="12" t="s">
        <v>59</v>
      </c>
      <c r="B26" s="13" t="s">
        <v>50</v>
      </c>
      <c r="C26" s="10">
        <v>16641.277999999998</v>
      </c>
      <c r="E26">
        <f t="shared" si="0"/>
        <v>-18683.012527296822</v>
      </c>
      <c r="F26">
        <f t="shared" si="1"/>
        <v>-18683</v>
      </c>
      <c r="G26">
        <f t="shared" si="2"/>
        <v>-2.4045041005592793E-2</v>
      </c>
      <c r="H26">
        <f t="shared" si="3"/>
        <v>-2.4045041005592793E-2</v>
      </c>
      <c r="Q26" s="2">
        <f t="shared" si="4"/>
        <v>1622.7779999999984</v>
      </c>
      <c r="R26">
        <f>G26</f>
        <v>-2.4045041005592793E-2</v>
      </c>
    </row>
    <row r="27" spans="1:19" x14ac:dyDescent="0.2">
      <c r="A27" s="12" t="s">
        <v>59</v>
      </c>
      <c r="B27" s="13" t="s">
        <v>47</v>
      </c>
      <c r="C27" s="10">
        <v>16642.386999999999</v>
      </c>
      <c r="E27">
        <f t="shared" si="0"/>
        <v>-18682.434746116356</v>
      </c>
      <c r="F27">
        <f t="shared" si="1"/>
        <v>-18682.5</v>
      </c>
      <c r="G27">
        <f t="shared" si="2"/>
        <v>0.12524907249826356</v>
      </c>
      <c r="H27">
        <f t="shared" si="3"/>
        <v>0.12524907249826356</v>
      </c>
      <c r="Q27" s="2">
        <f t="shared" si="4"/>
        <v>1623.8869999999988</v>
      </c>
      <c r="S27">
        <f>G27</f>
        <v>0.12524907249826356</v>
      </c>
    </row>
    <row r="28" spans="1:19" x14ac:dyDescent="0.2">
      <c r="A28" s="12" t="s">
        <v>59</v>
      </c>
      <c r="B28" s="13" t="s">
        <v>50</v>
      </c>
      <c r="C28" s="10">
        <v>17255.5</v>
      </c>
      <c r="E28">
        <f t="shared" si="0"/>
        <v>-18363.007196163529</v>
      </c>
      <c r="F28">
        <f t="shared" si="1"/>
        <v>-18363</v>
      </c>
      <c r="G28">
        <f t="shared" si="2"/>
        <v>-1.3812401004543062E-2</v>
      </c>
      <c r="H28">
        <f t="shared" si="3"/>
        <v>-1.3812401004543062E-2</v>
      </c>
      <c r="Q28" s="2">
        <f t="shared" si="4"/>
        <v>2237</v>
      </c>
      <c r="R28">
        <f>G28</f>
        <v>-1.3812401004543062E-2</v>
      </c>
    </row>
    <row r="29" spans="1:19" x14ac:dyDescent="0.2">
      <c r="A29" s="12" t="s">
        <v>59</v>
      </c>
      <c r="B29" s="13" t="s">
        <v>47</v>
      </c>
      <c r="C29" s="10">
        <v>17410.143</v>
      </c>
      <c r="E29">
        <f t="shared" si="0"/>
        <v>-18282.439283548149</v>
      </c>
      <c r="F29">
        <f t="shared" si="1"/>
        <v>-18282.5</v>
      </c>
      <c r="G29">
        <f t="shared" si="2"/>
        <v>0.11653987250247155</v>
      </c>
      <c r="H29">
        <f t="shared" si="3"/>
        <v>0.11653987250247155</v>
      </c>
      <c r="Q29" s="2">
        <f t="shared" si="4"/>
        <v>2391.643</v>
      </c>
      <c r="S29">
        <f>G29</f>
        <v>0.11653987250247155</v>
      </c>
    </row>
    <row r="30" spans="1:19" x14ac:dyDescent="0.2">
      <c r="A30" s="12" t="s">
        <v>59</v>
      </c>
      <c r="B30" s="13" t="s">
        <v>50</v>
      </c>
      <c r="C30" s="10">
        <v>18503.137999999999</v>
      </c>
      <c r="E30">
        <f t="shared" si="0"/>
        <v>-17712.99659523345</v>
      </c>
      <c r="F30">
        <f t="shared" si="1"/>
        <v>-17713</v>
      </c>
      <c r="G30">
        <f t="shared" si="2"/>
        <v>6.5351489975000732E-3</v>
      </c>
      <c r="H30">
        <f t="shared" si="3"/>
        <v>6.5351489975000732E-3</v>
      </c>
      <c r="Q30" s="2">
        <f t="shared" si="4"/>
        <v>3484.637999999999</v>
      </c>
      <c r="R30">
        <f>G30</f>
        <v>6.5351489975000732E-3</v>
      </c>
    </row>
    <row r="31" spans="1:19" x14ac:dyDescent="0.2">
      <c r="A31" s="12" t="s">
        <v>59</v>
      </c>
      <c r="B31" s="13" t="s">
        <v>47</v>
      </c>
      <c r="C31" s="10">
        <v>18504.175999999999</v>
      </c>
      <c r="E31">
        <f t="shared" si="0"/>
        <v>-17712.455804552366</v>
      </c>
      <c r="F31">
        <f t="shared" si="1"/>
        <v>-17712.5</v>
      </c>
      <c r="G31">
        <f t="shared" si="2"/>
        <v>8.4829262501443736E-2</v>
      </c>
      <c r="H31">
        <f t="shared" si="3"/>
        <v>8.4829262501443736E-2</v>
      </c>
      <c r="Q31" s="2">
        <f t="shared" si="4"/>
        <v>3485.6759999999995</v>
      </c>
      <c r="S31">
        <f>G31</f>
        <v>8.4829262501443736E-2</v>
      </c>
    </row>
    <row r="32" spans="1:19" x14ac:dyDescent="0.2">
      <c r="A32" s="12" t="s">
        <v>59</v>
      </c>
      <c r="B32" s="13" t="s">
        <v>50</v>
      </c>
      <c r="C32" s="10">
        <v>19539.624</v>
      </c>
      <c r="E32">
        <f t="shared" si="0"/>
        <v>-17172.994697474958</v>
      </c>
      <c r="F32">
        <f t="shared" si="1"/>
        <v>-17173</v>
      </c>
      <c r="G32">
        <f t="shared" si="2"/>
        <v>1.0177729000133695E-2</v>
      </c>
      <c r="H32">
        <f t="shared" si="3"/>
        <v>1.0177729000133695E-2</v>
      </c>
      <c r="Q32" s="2">
        <f t="shared" si="4"/>
        <v>4521.1239999999998</v>
      </c>
      <c r="R32">
        <f>G32</f>
        <v>1.0177729000133695E-2</v>
      </c>
    </row>
    <row r="33" spans="1:19" x14ac:dyDescent="0.2">
      <c r="A33" s="12" t="s">
        <v>59</v>
      </c>
      <c r="B33" s="13" t="s">
        <v>47</v>
      </c>
      <c r="C33" s="10">
        <v>19540.661</v>
      </c>
      <c r="E33">
        <f t="shared" si="0"/>
        <v>-17172.454427786819</v>
      </c>
      <c r="F33">
        <f t="shared" si="1"/>
        <v>-17172.5</v>
      </c>
      <c r="G33">
        <f t="shared" si="2"/>
        <v>8.7471842496597674E-2</v>
      </c>
      <c r="H33">
        <f t="shared" si="3"/>
        <v>8.7471842496597674E-2</v>
      </c>
      <c r="Q33" s="2">
        <f t="shared" si="4"/>
        <v>4522.1610000000001</v>
      </c>
      <c r="S33">
        <f>G33</f>
        <v>8.7471842496597674E-2</v>
      </c>
    </row>
    <row r="34" spans="1:19" x14ac:dyDescent="0.2">
      <c r="A34" s="12" t="s">
        <v>59</v>
      </c>
      <c r="B34" s="13" t="s">
        <v>50</v>
      </c>
      <c r="C34" s="10">
        <v>20403.375</v>
      </c>
      <c r="E34">
        <f t="shared" si="0"/>
        <v>-16722.986516765519</v>
      </c>
      <c r="F34">
        <f t="shared" si="1"/>
        <v>-16723</v>
      </c>
      <c r="G34">
        <f t="shared" si="2"/>
        <v>2.5879878998239292E-2</v>
      </c>
      <c r="H34">
        <f t="shared" si="3"/>
        <v>2.5879878998239292E-2</v>
      </c>
      <c r="Q34" s="2">
        <f t="shared" si="4"/>
        <v>5384.875</v>
      </c>
      <c r="R34">
        <f>G34</f>
        <v>2.5879878998239292E-2</v>
      </c>
    </row>
    <row r="35" spans="1:19" x14ac:dyDescent="0.2">
      <c r="A35" s="12" t="s">
        <v>59</v>
      </c>
      <c r="B35" s="13" t="s">
        <v>47</v>
      </c>
      <c r="C35" s="10">
        <v>20404.366999999998</v>
      </c>
      <c r="E35">
        <f t="shared" si="0"/>
        <v>-16722.469691760092</v>
      </c>
      <c r="F35">
        <f t="shared" si="1"/>
        <v>-16722.5</v>
      </c>
      <c r="G35">
        <f t="shared" si="2"/>
        <v>5.81739924964495E-2</v>
      </c>
      <c r="H35">
        <f t="shared" si="3"/>
        <v>5.81739924964495E-2</v>
      </c>
      <c r="Q35" s="2">
        <f t="shared" si="4"/>
        <v>5385.8669999999984</v>
      </c>
      <c r="S35">
        <f>G35</f>
        <v>5.81739924964495E-2</v>
      </c>
    </row>
    <row r="36" spans="1:19" x14ac:dyDescent="0.2">
      <c r="A36" s="12" t="s">
        <v>59</v>
      </c>
      <c r="B36" s="13" t="s">
        <v>50</v>
      </c>
      <c r="C36" s="10">
        <v>21401.474999999999</v>
      </c>
      <c r="E36">
        <f t="shared" si="0"/>
        <v>-16202.983454348127</v>
      </c>
      <c r="F36">
        <f t="shared" si="1"/>
        <v>-16203</v>
      </c>
      <c r="G36">
        <f t="shared" si="2"/>
        <v>3.1757918997755041E-2</v>
      </c>
      <c r="H36">
        <f t="shared" si="3"/>
        <v>3.1757918997755041E-2</v>
      </c>
      <c r="Q36" s="2">
        <f t="shared" si="4"/>
        <v>6382.9749999999985</v>
      </c>
      <c r="R36">
        <f>G36</f>
        <v>3.1757918997755041E-2</v>
      </c>
    </row>
    <row r="37" spans="1:19" x14ac:dyDescent="0.2">
      <c r="A37" s="12" t="s">
        <v>59</v>
      </c>
      <c r="B37" s="13" t="s">
        <v>47</v>
      </c>
      <c r="C37" s="10">
        <v>21402.455000000002</v>
      </c>
      <c r="E37">
        <f t="shared" si="0"/>
        <v>-16202.472881258085</v>
      </c>
      <c r="F37">
        <f t="shared" si="1"/>
        <v>-16202.5</v>
      </c>
      <c r="G37">
        <f t="shared" si="2"/>
        <v>5.2052032500796486E-2</v>
      </c>
      <c r="H37">
        <f t="shared" si="3"/>
        <v>5.2052032500796486E-2</v>
      </c>
      <c r="Q37" s="2">
        <f t="shared" si="4"/>
        <v>6383.9550000000017</v>
      </c>
      <c r="S37">
        <f>G37</f>
        <v>5.2052032500796486E-2</v>
      </c>
    </row>
    <row r="38" spans="1:19" x14ac:dyDescent="0.2">
      <c r="A38" s="12" t="s">
        <v>59</v>
      </c>
      <c r="B38" s="13" t="s">
        <v>47</v>
      </c>
      <c r="C38" s="10">
        <v>22246.984</v>
      </c>
      <c r="E38">
        <f t="shared" si="0"/>
        <v>-15762.479227014725</v>
      </c>
      <c r="F38">
        <f t="shared" si="1"/>
        <v>-15762.5</v>
      </c>
      <c r="G38">
        <f t="shared" si="2"/>
        <v>3.9871912500530016E-2</v>
      </c>
      <c r="H38">
        <f t="shared" si="3"/>
        <v>3.9871912500530016E-2</v>
      </c>
      <c r="Q38" s="2">
        <f t="shared" si="4"/>
        <v>7228.4840000000004</v>
      </c>
      <c r="S38">
        <f>G38</f>
        <v>3.9871912500530016E-2</v>
      </c>
    </row>
    <row r="39" spans="1:19" x14ac:dyDescent="0.2">
      <c r="A39" s="12" t="s">
        <v>59</v>
      </c>
      <c r="B39" s="13" t="s">
        <v>50</v>
      </c>
      <c r="C39" s="10">
        <v>22495.554</v>
      </c>
      <c r="E39">
        <f t="shared" si="0"/>
        <v>-15632.97600967669</v>
      </c>
      <c r="F39">
        <f t="shared" si="1"/>
        <v>-15633</v>
      </c>
      <c r="G39">
        <f t="shared" si="2"/>
        <v>4.60473089988227E-2</v>
      </c>
      <c r="H39">
        <f t="shared" si="3"/>
        <v>4.60473089988227E-2</v>
      </c>
      <c r="Q39" s="2">
        <f t="shared" si="4"/>
        <v>7477.0540000000001</v>
      </c>
      <c r="R39">
        <f>G39</f>
        <v>4.60473089988227E-2</v>
      </c>
    </row>
    <row r="40" spans="1:19" x14ac:dyDescent="0.2">
      <c r="A40" s="12" t="s">
        <v>59</v>
      </c>
      <c r="B40" s="13" t="s">
        <v>50</v>
      </c>
      <c r="C40" s="10">
        <v>23608.829000000002</v>
      </c>
      <c r="E40">
        <f t="shared" si="0"/>
        <v>-15052.967584355856</v>
      </c>
      <c r="F40">
        <f t="shared" si="1"/>
        <v>-15053</v>
      </c>
      <c r="G40">
        <f t="shared" si="2"/>
        <v>6.2218969000241486E-2</v>
      </c>
      <c r="H40">
        <f t="shared" si="3"/>
        <v>6.2218969000241486E-2</v>
      </c>
      <c r="Q40" s="2">
        <f t="shared" si="4"/>
        <v>8590.3290000000015</v>
      </c>
      <c r="R40">
        <f>G40</f>
        <v>6.2218969000241486E-2</v>
      </c>
    </row>
    <row r="41" spans="1:19" x14ac:dyDescent="0.2">
      <c r="A41" s="12" t="s">
        <v>59</v>
      </c>
      <c r="B41" s="13" t="s">
        <v>47</v>
      </c>
      <c r="C41" s="10">
        <v>23609.733</v>
      </c>
      <c r="E41">
        <f t="shared" si="0"/>
        <v>-15052.496606729941</v>
      </c>
      <c r="F41">
        <f t="shared" si="1"/>
        <v>-15052.5</v>
      </c>
      <c r="G41">
        <f t="shared" si="2"/>
        <v>6.5130824987136293E-3</v>
      </c>
      <c r="H41">
        <f t="shared" si="3"/>
        <v>6.5130824987136293E-3</v>
      </c>
      <c r="Q41" s="2">
        <f t="shared" si="4"/>
        <v>8591.2330000000002</v>
      </c>
      <c r="S41">
        <f>G41</f>
        <v>6.5130824987136293E-3</v>
      </c>
    </row>
    <row r="42" spans="1:19" x14ac:dyDescent="0.2">
      <c r="A42" s="12" t="s">
        <v>59</v>
      </c>
      <c r="B42" s="13" t="s">
        <v>50</v>
      </c>
      <c r="C42" s="10">
        <v>24395.796999999999</v>
      </c>
      <c r="E42">
        <f t="shared" si="0"/>
        <v>-14642.962805251065</v>
      </c>
      <c r="F42">
        <f t="shared" si="1"/>
        <v>-14643</v>
      </c>
      <c r="G42">
        <f t="shared" si="2"/>
        <v>7.1392038997146301E-2</v>
      </c>
      <c r="H42">
        <f t="shared" si="3"/>
        <v>7.1392038997146301E-2</v>
      </c>
      <c r="Q42" s="2">
        <f t="shared" si="4"/>
        <v>9377.2969999999987</v>
      </c>
      <c r="R42">
        <f>G42</f>
        <v>7.1392038997146301E-2</v>
      </c>
    </row>
    <row r="43" spans="1:19" x14ac:dyDescent="0.2">
      <c r="A43" s="12" t="s">
        <v>59</v>
      </c>
      <c r="B43" s="13" t="s">
        <v>47</v>
      </c>
      <c r="C43" s="10">
        <v>24492.66</v>
      </c>
      <c r="E43">
        <f t="shared" si="0"/>
        <v>-14592.497865230089</v>
      </c>
      <c r="F43">
        <f t="shared" si="1"/>
        <v>-14592.5</v>
      </c>
      <c r="G43">
        <f t="shared" si="2"/>
        <v>4.0975025003717747E-3</v>
      </c>
      <c r="H43">
        <f t="shared" si="3"/>
        <v>4.0975025003717747E-3</v>
      </c>
      <c r="Q43" s="2">
        <f t="shared" si="4"/>
        <v>9474.16</v>
      </c>
      <c r="S43">
        <f>G43</f>
        <v>4.0975025003717747E-3</v>
      </c>
    </row>
    <row r="44" spans="1:19" x14ac:dyDescent="0.2">
      <c r="A44" s="12" t="s">
        <v>59</v>
      </c>
      <c r="B44" s="13" t="s">
        <v>47</v>
      </c>
      <c r="C44" s="10">
        <v>25509.914000000001</v>
      </c>
      <c r="E44">
        <f t="shared" si="0"/>
        <v>-14062.515703867155</v>
      </c>
      <c r="F44">
        <f t="shared" si="1"/>
        <v>-14062.5</v>
      </c>
      <c r="G44">
        <f t="shared" si="2"/>
        <v>-3.0142187501041917E-2</v>
      </c>
      <c r="H44">
        <f t="shared" si="3"/>
        <v>-3.0142187501041917E-2</v>
      </c>
      <c r="Q44" s="2">
        <f t="shared" si="4"/>
        <v>10491.414000000001</v>
      </c>
      <c r="S44">
        <f>G44</f>
        <v>-3.0142187501041917E-2</v>
      </c>
    </row>
    <row r="45" spans="1:19" x14ac:dyDescent="0.2">
      <c r="A45" s="12" t="s">
        <v>59</v>
      </c>
      <c r="B45" s="13" t="s">
        <v>47</v>
      </c>
      <c r="C45" s="10">
        <v>25999.366999999998</v>
      </c>
      <c r="E45">
        <f t="shared" si="0"/>
        <v>-13807.51414199021</v>
      </c>
      <c r="F45">
        <f t="shared" si="1"/>
        <v>-13807.5</v>
      </c>
      <c r="G45">
        <f t="shared" si="2"/>
        <v>-2.7144302501255879E-2</v>
      </c>
      <c r="H45">
        <f t="shared" si="3"/>
        <v>-2.7144302501255879E-2</v>
      </c>
      <c r="Q45" s="2">
        <f t="shared" si="4"/>
        <v>10980.866999999998</v>
      </c>
      <c r="S45">
        <f>G45</f>
        <v>-2.7144302501255879E-2</v>
      </c>
    </row>
    <row r="46" spans="1:19" x14ac:dyDescent="0.2">
      <c r="A46" s="12" t="s">
        <v>59</v>
      </c>
      <c r="B46" s="13" t="s">
        <v>50</v>
      </c>
      <c r="C46" s="10">
        <v>26025.401000000002</v>
      </c>
      <c r="E46">
        <f t="shared" si="0"/>
        <v>-13793.950611555409</v>
      </c>
      <c r="F46">
        <f t="shared" si="1"/>
        <v>-13794</v>
      </c>
      <c r="G46">
        <f t="shared" si="2"/>
        <v>9.4796762001351453E-2</v>
      </c>
      <c r="H46">
        <f t="shared" si="3"/>
        <v>9.4796762001351453E-2</v>
      </c>
      <c r="Q46" s="2">
        <f t="shared" si="4"/>
        <v>11006.901000000002</v>
      </c>
      <c r="R46">
        <f>G46</f>
        <v>9.4796762001351453E-2</v>
      </c>
    </row>
    <row r="47" spans="1:19" x14ac:dyDescent="0.2">
      <c r="A47" s="12" t="s">
        <v>59</v>
      </c>
      <c r="B47" s="13" t="s">
        <v>47</v>
      </c>
      <c r="C47" s="10">
        <v>26569.416000000001</v>
      </c>
      <c r="E47">
        <f t="shared" si="0"/>
        <v>-13510.522632394002</v>
      </c>
      <c r="F47">
        <f t="shared" si="1"/>
        <v>-13510.5</v>
      </c>
      <c r="G47">
        <f t="shared" si="2"/>
        <v>-4.3440883498988114E-2</v>
      </c>
      <c r="H47">
        <f t="shared" si="3"/>
        <v>-4.3440883498988114E-2</v>
      </c>
      <c r="Q47" s="2">
        <f t="shared" si="4"/>
        <v>11550.916000000001</v>
      </c>
      <c r="S47">
        <f>G47</f>
        <v>-4.3440883498988114E-2</v>
      </c>
    </row>
    <row r="48" spans="1:19" x14ac:dyDescent="0.2">
      <c r="A48" s="12" t="s">
        <v>59</v>
      </c>
      <c r="B48" s="13" t="s">
        <v>47</v>
      </c>
      <c r="C48" s="10">
        <v>26982.091</v>
      </c>
      <c r="E48">
        <f t="shared" si="0"/>
        <v>-13295.521867156955</v>
      </c>
      <c r="F48">
        <f t="shared" si="1"/>
        <v>-13295.5</v>
      </c>
      <c r="G48">
        <f t="shared" si="2"/>
        <v>-4.1972078499384224E-2</v>
      </c>
      <c r="H48">
        <f t="shared" si="3"/>
        <v>-4.1972078499384224E-2</v>
      </c>
      <c r="Q48" s="2">
        <f t="shared" si="4"/>
        <v>11963.591</v>
      </c>
      <c r="S48">
        <f>G48</f>
        <v>-4.1972078499384224E-2</v>
      </c>
    </row>
    <row r="49" spans="1:19" x14ac:dyDescent="0.2">
      <c r="A49" s="12" t="s">
        <v>59</v>
      </c>
      <c r="B49" s="13" t="s">
        <v>47</v>
      </c>
      <c r="C49" s="10">
        <v>27352.522000000001</v>
      </c>
      <c r="E49">
        <f t="shared" si="0"/>
        <v>-13102.529928058329</v>
      </c>
      <c r="F49">
        <f t="shared" si="1"/>
        <v>-13102.5</v>
      </c>
      <c r="G49">
        <f t="shared" si="2"/>
        <v>-5.7444267498794943E-2</v>
      </c>
      <c r="H49">
        <f t="shared" si="3"/>
        <v>-5.7444267498794943E-2</v>
      </c>
      <c r="Q49" s="2">
        <f t="shared" si="4"/>
        <v>12334.022000000001</v>
      </c>
      <c r="S49">
        <f>G49</f>
        <v>-5.7444267498794943E-2</v>
      </c>
    </row>
    <row r="50" spans="1:19" x14ac:dyDescent="0.2">
      <c r="A50" s="12" t="s">
        <v>59</v>
      </c>
      <c r="B50" s="13" t="s">
        <v>50</v>
      </c>
      <c r="C50" s="10">
        <v>27601.254000000001</v>
      </c>
      <c r="E50">
        <f t="shared" si="0"/>
        <v>-12972.942309862554</v>
      </c>
      <c r="F50">
        <f t="shared" si="1"/>
        <v>-12973</v>
      </c>
      <c r="G50">
        <f t="shared" si="2"/>
        <v>0.11073112899975968</v>
      </c>
      <c r="H50">
        <f t="shared" si="3"/>
        <v>0.11073112899975968</v>
      </c>
      <c r="Q50" s="2">
        <f t="shared" si="4"/>
        <v>12582.754000000001</v>
      </c>
      <c r="R50">
        <f>G50</f>
        <v>0.11073112899975968</v>
      </c>
    </row>
    <row r="51" spans="1:19" x14ac:dyDescent="0.2">
      <c r="A51" s="12" t="s">
        <v>59</v>
      </c>
      <c r="B51" s="13" t="s">
        <v>50</v>
      </c>
      <c r="C51" s="10">
        <v>27879.57</v>
      </c>
      <c r="E51">
        <f t="shared" si="0"/>
        <v>-12827.941636262956</v>
      </c>
      <c r="F51">
        <f t="shared" si="1"/>
        <v>-12828</v>
      </c>
      <c r="G51">
        <f t="shared" si="2"/>
        <v>0.11202404399955412</v>
      </c>
      <c r="H51">
        <f t="shared" si="3"/>
        <v>0.11202404399955412</v>
      </c>
      <c r="Q51" s="2">
        <f t="shared" si="4"/>
        <v>12861.07</v>
      </c>
      <c r="R51">
        <f>G51</f>
        <v>0.11202404399955412</v>
      </c>
    </row>
    <row r="52" spans="1:19" x14ac:dyDescent="0.2">
      <c r="A52" s="12" t="s">
        <v>59</v>
      </c>
      <c r="B52" s="13" t="s">
        <v>47</v>
      </c>
      <c r="C52" s="10">
        <v>28035.831999999999</v>
      </c>
      <c r="E52">
        <f t="shared" si="0"/>
        <v>-12746.53023606311</v>
      </c>
      <c r="F52">
        <f t="shared" si="1"/>
        <v>-12746.5</v>
      </c>
      <c r="G52">
        <f t="shared" si="2"/>
        <v>-5.8035455502249533E-2</v>
      </c>
      <c r="H52">
        <f t="shared" si="3"/>
        <v>-5.8035455502249533E-2</v>
      </c>
      <c r="Q52" s="2">
        <f t="shared" si="4"/>
        <v>13017.331999999999</v>
      </c>
      <c r="S52">
        <f>G52</f>
        <v>-5.8035455502249533E-2</v>
      </c>
    </row>
    <row r="53" spans="1:19" x14ac:dyDescent="0.2">
      <c r="A53" s="12" t="s">
        <v>59</v>
      </c>
      <c r="B53" s="13" t="s">
        <v>50</v>
      </c>
      <c r="C53" s="10">
        <v>28196.281999999999</v>
      </c>
      <c r="E53">
        <f t="shared" ref="E53:E84" si="5">+(C53-C$7)/C$8</f>
        <v>-12662.936917392764</v>
      </c>
      <c r="F53">
        <f t="shared" ref="F53:F84" si="6">ROUND(2*E53,0)/2</f>
        <v>-12663</v>
      </c>
      <c r="G53">
        <f t="shared" ref="G53:G84" si="7">+C53-(C$7+F53*C$8)</f>
        <v>0.12108149899722775</v>
      </c>
      <c r="H53">
        <f t="shared" ref="H53:H72" si="8">+G53</f>
        <v>0.12108149899722775</v>
      </c>
      <c r="Q53" s="2">
        <f t="shared" ref="Q53:Q84" si="9">+C53-15018.5</f>
        <v>13177.781999999999</v>
      </c>
      <c r="R53">
        <f>G53</f>
        <v>0.12108149899722775</v>
      </c>
    </row>
    <row r="54" spans="1:19" x14ac:dyDescent="0.2">
      <c r="A54" s="12" t="s">
        <v>59</v>
      </c>
      <c r="B54" s="13" t="s">
        <v>47</v>
      </c>
      <c r="C54" s="10">
        <v>28197.052</v>
      </c>
      <c r="E54">
        <f t="shared" si="5"/>
        <v>-12662.535752822019</v>
      </c>
      <c r="F54">
        <f t="shared" si="6"/>
        <v>-12662.5</v>
      </c>
      <c r="G54">
        <f t="shared" si="7"/>
        <v>-6.8624387502495665E-2</v>
      </c>
      <c r="H54">
        <f t="shared" si="8"/>
        <v>-6.8624387502495665E-2</v>
      </c>
      <c r="Q54" s="2">
        <f t="shared" si="9"/>
        <v>13178.552</v>
      </c>
      <c r="S54">
        <f>G54</f>
        <v>-6.8624387502495665E-2</v>
      </c>
    </row>
    <row r="55" spans="1:19" x14ac:dyDescent="0.2">
      <c r="A55" s="12" t="s">
        <v>59</v>
      </c>
      <c r="B55" s="13" t="s">
        <v>50</v>
      </c>
      <c r="C55" s="10">
        <v>28407.414000000001</v>
      </c>
      <c r="E55">
        <f t="shared" si="5"/>
        <v>-12552.938634080161</v>
      </c>
      <c r="F55">
        <f t="shared" si="6"/>
        <v>-12553</v>
      </c>
      <c r="G55">
        <f t="shared" si="7"/>
        <v>0.11778646899983869</v>
      </c>
      <c r="H55">
        <f t="shared" si="8"/>
        <v>0.11778646899983869</v>
      </c>
      <c r="Q55" s="2">
        <f t="shared" si="9"/>
        <v>13388.914000000001</v>
      </c>
      <c r="R55">
        <f>G55</f>
        <v>0.11778646899983869</v>
      </c>
    </row>
    <row r="56" spans="1:19" x14ac:dyDescent="0.2">
      <c r="A56" s="12" t="s">
        <v>59</v>
      </c>
      <c r="B56" s="13" t="s">
        <v>47</v>
      </c>
      <c r="C56" s="10">
        <v>28959.053</v>
      </c>
      <c r="E56">
        <f t="shared" si="5"/>
        <v>-12265.538604675423</v>
      </c>
      <c r="F56">
        <f t="shared" si="6"/>
        <v>-12265.5</v>
      </c>
      <c r="G56">
        <f t="shared" si="7"/>
        <v>-7.4098268501984421E-2</v>
      </c>
      <c r="H56">
        <f t="shared" si="8"/>
        <v>-7.4098268501984421E-2</v>
      </c>
      <c r="Q56" s="2">
        <f t="shared" si="9"/>
        <v>13940.553</v>
      </c>
      <c r="S56">
        <f>G56</f>
        <v>-7.4098268501984421E-2</v>
      </c>
    </row>
    <row r="57" spans="1:19" x14ac:dyDescent="0.2">
      <c r="A57" s="12" t="s">
        <v>59</v>
      </c>
      <c r="B57" s="13" t="s">
        <v>50</v>
      </c>
      <c r="C57" s="10">
        <v>29848.911</v>
      </c>
      <c r="E57">
        <f t="shared" si="5"/>
        <v>-11801.92886104591</v>
      </c>
      <c r="F57">
        <f t="shared" si="6"/>
        <v>-11802</v>
      </c>
      <c r="G57">
        <f t="shared" si="7"/>
        <v>0.13654494599904865</v>
      </c>
      <c r="H57">
        <f t="shared" si="8"/>
        <v>0.13654494599904865</v>
      </c>
      <c r="Q57" s="2">
        <f t="shared" si="9"/>
        <v>14830.411</v>
      </c>
      <c r="R57">
        <f>G57</f>
        <v>0.13654494599904865</v>
      </c>
    </row>
    <row r="58" spans="1:19" x14ac:dyDescent="0.2">
      <c r="A58" s="12" t="s">
        <v>59</v>
      </c>
      <c r="B58" s="13" t="s">
        <v>47</v>
      </c>
      <c r="C58" s="10">
        <v>30020.477999999999</v>
      </c>
      <c r="E58">
        <f t="shared" si="5"/>
        <v>-11712.543663761306</v>
      </c>
      <c r="F58">
        <f t="shared" si="6"/>
        <v>-11712.5</v>
      </c>
      <c r="G58">
        <f t="shared" si="7"/>
        <v>-8.3808737501385622E-2</v>
      </c>
      <c r="H58">
        <f t="shared" si="8"/>
        <v>-8.3808737501385622E-2</v>
      </c>
      <c r="Q58" s="2">
        <f t="shared" si="9"/>
        <v>15001.977999999999</v>
      </c>
      <c r="S58">
        <f>G58</f>
        <v>-8.3808737501385622E-2</v>
      </c>
    </row>
    <row r="59" spans="1:19" x14ac:dyDescent="0.2">
      <c r="A59" s="12" t="s">
        <v>59</v>
      </c>
      <c r="B59" s="13" t="s">
        <v>47</v>
      </c>
      <c r="C59" s="10">
        <v>30937.947</v>
      </c>
      <c r="E59">
        <f t="shared" si="5"/>
        <v>-11234.548783816384</v>
      </c>
      <c r="F59">
        <f t="shared" si="6"/>
        <v>-11234.5</v>
      </c>
      <c r="G59">
        <f t="shared" si="7"/>
        <v>-9.3636231500568101E-2</v>
      </c>
      <c r="H59">
        <f t="shared" si="8"/>
        <v>-9.3636231500568101E-2</v>
      </c>
      <c r="Q59" s="2">
        <f t="shared" si="9"/>
        <v>15919.447</v>
      </c>
      <c r="S59">
        <f>G59</f>
        <v>-9.3636231500568101E-2</v>
      </c>
    </row>
    <row r="60" spans="1:19" x14ac:dyDescent="0.2">
      <c r="A60" s="12" t="s">
        <v>59</v>
      </c>
      <c r="B60" s="13" t="s">
        <v>50</v>
      </c>
      <c r="C60" s="10">
        <v>30979.455000000002</v>
      </c>
      <c r="E60">
        <f t="shared" si="5"/>
        <v>-11212.923408488439</v>
      </c>
      <c r="F60">
        <f t="shared" si="6"/>
        <v>-11213</v>
      </c>
      <c r="G60">
        <f t="shared" si="7"/>
        <v>0.14701064900145866</v>
      </c>
      <c r="H60">
        <f t="shared" si="8"/>
        <v>0.14701064900145866</v>
      </c>
      <c r="Q60" s="2">
        <f t="shared" si="9"/>
        <v>15960.955000000002</v>
      </c>
      <c r="R60">
        <f>G60</f>
        <v>0.14701064900145866</v>
      </c>
    </row>
    <row r="61" spans="1:19" x14ac:dyDescent="0.2">
      <c r="A61" s="12" t="s">
        <v>59</v>
      </c>
      <c r="B61" s="13" t="s">
        <v>50</v>
      </c>
      <c r="C61" s="10">
        <v>31729.951000000001</v>
      </c>
      <c r="E61">
        <f t="shared" si="5"/>
        <v>-10821.920284220327</v>
      </c>
      <c r="F61">
        <f t="shared" si="6"/>
        <v>-10822</v>
      </c>
      <c r="G61">
        <f t="shared" si="7"/>
        <v>0.15300740599923301</v>
      </c>
      <c r="H61">
        <f t="shared" si="8"/>
        <v>0.15300740599923301</v>
      </c>
      <c r="Q61" s="2">
        <f t="shared" si="9"/>
        <v>16711.451000000001</v>
      </c>
      <c r="R61">
        <f>G61</f>
        <v>0.15300740599923301</v>
      </c>
    </row>
    <row r="62" spans="1:19" x14ac:dyDescent="0.2">
      <c r="A62" s="12" t="s">
        <v>59</v>
      </c>
      <c r="B62" s="13" t="s">
        <v>47</v>
      </c>
      <c r="C62" s="10">
        <v>31853.499</v>
      </c>
      <c r="E62">
        <f t="shared" si="5"/>
        <v>-10757.552647354738</v>
      </c>
      <c r="F62">
        <f t="shared" si="6"/>
        <v>-10757.5</v>
      </c>
      <c r="G62">
        <f t="shared" si="7"/>
        <v>-0.1010519525007112</v>
      </c>
      <c r="H62">
        <f t="shared" si="8"/>
        <v>-0.1010519525007112</v>
      </c>
      <c r="Q62" s="2">
        <f t="shared" si="9"/>
        <v>16834.999</v>
      </c>
      <c r="S62">
        <f>G62</f>
        <v>-0.1010519525007112</v>
      </c>
    </row>
    <row r="63" spans="1:19" x14ac:dyDescent="0.2">
      <c r="A63" s="12" t="s">
        <v>59</v>
      </c>
      <c r="B63" s="13" t="s">
        <v>50</v>
      </c>
      <c r="C63" s="10">
        <v>32470.85</v>
      </c>
      <c r="E63">
        <f t="shared" si="5"/>
        <v>-10435.917129283964</v>
      </c>
      <c r="F63">
        <f t="shared" si="6"/>
        <v>-10436</v>
      </c>
      <c r="G63">
        <f t="shared" si="7"/>
        <v>0.15906302799703553</v>
      </c>
      <c r="H63">
        <f t="shared" si="8"/>
        <v>0.15906302799703553</v>
      </c>
      <c r="Q63" s="2">
        <f t="shared" si="9"/>
        <v>17452.349999999999</v>
      </c>
      <c r="R63">
        <f>G63</f>
        <v>0.15906302799703553</v>
      </c>
    </row>
    <row r="64" spans="1:19" x14ac:dyDescent="0.2">
      <c r="A64" s="12" t="s">
        <v>59</v>
      </c>
      <c r="B64" s="13" t="s">
        <v>50</v>
      </c>
      <c r="C64" s="10">
        <v>32937.269999999997</v>
      </c>
      <c r="E64">
        <f t="shared" si="5"/>
        <v>-10192.915598001808</v>
      </c>
      <c r="F64">
        <f t="shared" si="6"/>
        <v>-10193</v>
      </c>
      <c r="G64">
        <f t="shared" si="7"/>
        <v>0.16200218899757601</v>
      </c>
      <c r="H64">
        <f t="shared" si="8"/>
        <v>0.16200218899757601</v>
      </c>
      <c r="Q64" s="2">
        <f t="shared" si="9"/>
        <v>17918.769999999997</v>
      </c>
      <c r="R64">
        <f>G64</f>
        <v>0.16200218899757601</v>
      </c>
    </row>
    <row r="65" spans="1:19" x14ac:dyDescent="0.2">
      <c r="A65" s="12" t="s">
        <v>59</v>
      </c>
      <c r="B65" s="13" t="s">
        <v>50</v>
      </c>
      <c r="C65" s="10">
        <v>33706.955999999998</v>
      </c>
      <c r="E65">
        <f t="shared" si="5"/>
        <v>-9791.9146190419888</v>
      </c>
      <c r="F65">
        <f t="shared" si="6"/>
        <v>-9792</v>
      </c>
      <c r="G65">
        <f t="shared" si="7"/>
        <v>0.16388121600175509</v>
      </c>
      <c r="H65">
        <f t="shared" si="8"/>
        <v>0.16388121600175509</v>
      </c>
      <c r="Q65" s="2">
        <f t="shared" si="9"/>
        <v>18688.455999999998</v>
      </c>
      <c r="R65">
        <f>G65</f>
        <v>0.16388121600175509</v>
      </c>
    </row>
    <row r="66" spans="1:19" x14ac:dyDescent="0.2">
      <c r="A66" s="12" t="s">
        <v>59</v>
      </c>
      <c r="B66" s="13" t="s">
        <v>47</v>
      </c>
      <c r="C66" s="10">
        <v>33707.65</v>
      </c>
      <c r="E66">
        <f t="shared" si="5"/>
        <v>-9791.5530499353663</v>
      </c>
      <c r="F66">
        <f t="shared" si="6"/>
        <v>-9791.5</v>
      </c>
      <c r="G66">
        <f t="shared" si="7"/>
        <v>-0.10182467049889965</v>
      </c>
      <c r="H66">
        <f t="shared" si="8"/>
        <v>-0.10182467049889965</v>
      </c>
      <c r="O66">
        <f t="shared" ref="O66:O91" ca="1" si="10">+C$11+C$12*$F66</f>
        <v>0.26194660218204069</v>
      </c>
      <c r="P66">
        <f t="shared" ref="P66:P91" ca="1" si="11">+D$11+D$12*$F66</f>
        <v>-0.16182650902078402</v>
      </c>
      <c r="Q66" s="2">
        <f t="shared" si="9"/>
        <v>18689.150000000001</v>
      </c>
      <c r="S66">
        <f>G66</f>
        <v>-0.10182467049889965</v>
      </c>
    </row>
    <row r="67" spans="1:19" x14ac:dyDescent="0.2">
      <c r="A67" s="12" t="s">
        <v>59</v>
      </c>
      <c r="B67" s="13" t="s">
        <v>50</v>
      </c>
      <c r="C67" s="10">
        <v>34434.417000000001</v>
      </c>
      <c r="E67">
        <f t="shared" si="5"/>
        <v>-9412.9125673545605</v>
      </c>
      <c r="F67">
        <f t="shared" si="6"/>
        <v>-9413</v>
      </c>
      <c r="G67">
        <f t="shared" si="7"/>
        <v>0.16781924899987644</v>
      </c>
      <c r="H67">
        <f t="shared" si="8"/>
        <v>0.16781924899987644</v>
      </c>
      <c r="O67">
        <f t="shared" ca="1" si="10"/>
        <v>0.25177826942404657</v>
      </c>
      <c r="P67">
        <f t="shared" ca="1" si="11"/>
        <v>-0.1528055133985671</v>
      </c>
      <c r="Q67" s="2">
        <f t="shared" si="9"/>
        <v>19415.917000000001</v>
      </c>
      <c r="R67">
        <f>G67</f>
        <v>0.16781924899987644</v>
      </c>
    </row>
    <row r="68" spans="1:19" x14ac:dyDescent="0.2">
      <c r="A68" s="12" t="s">
        <v>59</v>
      </c>
      <c r="B68" s="13" t="s">
        <v>47</v>
      </c>
      <c r="C68" s="10">
        <v>34803.637000000002</v>
      </c>
      <c r="E68">
        <f t="shared" si="5"/>
        <v>-9220.5515507171986</v>
      </c>
      <c r="F68">
        <f t="shared" si="6"/>
        <v>-9220.5</v>
      </c>
      <c r="G68">
        <f t="shared" si="7"/>
        <v>-9.8947053498704918E-2</v>
      </c>
      <c r="H68">
        <f t="shared" si="8"/>
        <v>-9.8947053498704918E-2</v>
      </c>
      <c r="O68">
        <f t="shared" ca="1" si="10"/>
        <v>0.24660679239389111</v>
      </c>
      <c r="P68">
        <f t="shared" ca="1" si="11"/>
        <v>-0.14821755657617142</v>
      </c>
      <c r="Q68" s="2">
        <f t="shared" si="9"/>
        <v>19785.137000000002</v>
      </c>
      <c r="S68">
        <f>G68</f>
        <v>-9.8947053498704918E-2</v>
      </c>
    </row>
    <row r="69" spans="1:19" x14ac:dyDescent="0.2">
      <c r="A69" s="12" t="s">
        <v>59</v>
      </c>
      <c r="B69" s="13" t="s">
        <v>47</v>
      </c>
      <c r="C69" s="10">
        <v>34951.434000000001</v>
      </c>
      <c r="E69">
        <f t="shared" si="5"/>
        <v>-9143.5503558308119</v>
      </c>
      <c r="F69">
        <f t="shared" si="6"/>
        <v>-9143.5</v>
      </c>
      <c r="G69">
        <f t="shared" si="7"/>
        <v>-9.665357450285228E-2</v>
      </c>
      <c r="H69">
        <f t="shared" si="8"/>
        <v>-9.665357450285228E-2</v>
      </c>
      <c r="O69">
        <f t="shared" ca="1" si="10"/>
        <v>0.2445382015818289</v>
      </c>
      <c r="P69">
        <f t="shared" ca="1" si="11"/>
        <v>-0.14638237384721317</v>
      </c>
      <c r="Q69" s="2">
        <f t="shared" si="9"/>
        <v>19932.934000000001</v>
      </c>
      <c r="S69">
        <f>G69</f>
        <v>-9.665357450285228E-2</v>
      </c>
    </row>
    <row r="70" spans="1:19" x14ac:dyDescent="0.2">
      <c r="A70" s="12" t="s">
        <v>59</v>
      </c>
      <c r="B70" s="13" t="s">
        <v>50</v>
      </c>
      <c r="C70" s="10">
        <v>34958.417999999998</v>
      </c>
      <c r="E70">
        <f t="shared" si="5"/>
        <v>-9139.9117410748549</v>
      </c>
      <c r="F70">
        <f t="shared" si="6"/>
        <v>-9140</v>
      </c>
      <c r="G70">
        <f t="shared" si="7"/>
        <v>0.16940521999640623</v>
      </c>
      <c r="H70">
        <f t="shared" si="8"/>
        <v>0.16940521999640623</v>
      </c>
      <c r="O70">
        <f t="shared" ca="1" si="10"/>
        <v>0.24444417472673516</v>
      </c>
      <c r="P70">
        <f t="shared" ca="1" si="11"/>
        <v>-0.14629895645044233</v>
      </c>
      <c r="Q70" s="2">
        <f t="shared" si="9"/>
        <v>19939.917999999998</v>
      </c>
      <c r="R70">
        <f>G70</f>
        <v>0.16940521999640623</v>
      </c>
    </row>
    <row r="71" spans="1:19" x14ac:dyDescent="0.2">
      <c r="A71" s="12" t="s">
        <v>59</v>
      </c>
      <c r="B71" s="13" t="s">
        <v>50</v>
      </c>
      <c r="C71" s="10">
        <v>35158.038999999997</v>
      </c>
      <c r="E71">
        <f t="shared" si="5"/>
        <v>-9035.9106075984273</v>
      </c>
      <c r="F71">
        <f t="shared" si="6"/>
        <v>-9036</v>
      </c>
      <c r="G71">
        <f t="shared" si="7"/>
        <v>0.17158082799141994</v>
      </c>
      <c r="H71">
        <f t="shared" si="8"/>
        <v>0.17158082799141994</v>
      </c>
      <c r="O71">
        <f t="shared" ca="1" si="10"/>
        <v>0.24165023388966411</v>
      </c>
      <c r="P71">
        <f t="shared" ca="1" si="11"/>
        <v>-0.14382026808925194</v>
      </c>
      <c r="Q71" s="2">
        <f t="shared" si="9"/>
        <v>20139.538999999997</v>
      </c>
      <c r="R71">
        <f>G71</f>
        <v>0.17158082799141994</v>
      </c>
    </row>
    <row r="72" spans="1:19" x14ac:dyDescent="0.2">
      <c r="A72" s="12" t="s">
        <v>59</v>
      </c>
      <c r="B72" s="13" t="s">
        <v>50</v>
      </c>
      <c r="C72" s="10">
        <v>36104.311000000002</v>
      </c>
      <c r="E72">
        <f t="shared" si="5"/>
        <v>-8542.9095677428668</v>
      </c>
      <c r="F72">
        <f t="shared" si="6"/>
        <v>-8543</v>
      </c>
      <c r="G72">
        <f t="shared" si="7"/>
        <v>0.17357673900551163</v>
      </c>
      <c r="H72">
        <f t="shared" si="8"/>
        <v>0.17357673900551163</v>
      </c>
      <c r="O72">
        <f t="shared" ca="1" si="10"/>
        <v>0.22840587972931778</v>
      </c>
      <c r="P72">
        <f t="shared" ca="1" si="11"/>
        <v>-0.13207033191553214</v>
      </c>
      <c r="Q72" s="2">
        <f t="shared" si="9"/>
        <v>21085.811000000002</v>
      </c>
      <c r="R72">
        <f>G72</f>
        <v>0.17357673900551163</v>
      </c>
    </row>
    <row r="73" spans="1:19" x14ac:dyDescent="0.2">
      <c r="A73" s="12" t="s">
        <v>59</v>
      </c>
      <c r="B73" s="13" t="s">
        <v>47</v>
      </c>
      <c r="C73" s="10">
        <v>37143.415999999997</v>
      </c>
      <c r="E73">
        <f t="shared" si="5"/>
        <v>-8001.5431894508874</v>
      </c>
      <c r="F73">
        <f t="shared" si="6"/>
        <v>-8001.5</v>
      </c>
      <c r="G73">
        <f t="shared" si="7"/>
        <v>-8.2898340500833001E-2</v>
      </c>
      <c r="I73">
        <f t="shared" ref="I73:I82" si="12">+G73</f>
        <v>-8.2898340500833001E-2</v>
      </c>
      <c r="O73">
        <f t="shared" ca="1" si="10"/>
        <v>0.21385858200552968</v>
      </c>
      <c r="P73">
        <f t="shared" ca="1" si="11"/>
        <v>-0.11916446895798796</v>
      </c>
      <c r="Q73" s="2">
        <f t="shared" si="9"/>
        <v>22124.915999999997</v>
      </c>
      <c r="S73">
        <f>G73</f>
        <v>-8.2898340500833001E-2</v>
      </c>
    </row>
    <row r="74" spans="1:19" x14ac:dyDescent="0.2">
      <c r="A74" s="12" t="s">
        <v>59</v>
      </c>
      <c r="B74" s="13" t="s">
        <v>47</v>
      </c>
      <c r="C74" s="10">
        <v>37168.364999999998</v>
      </c>
      <c r="E74">
        <f t="shared" si="5"/>
        <v>-7988.5449363657744</v>
      </c>
      <c r="F74">
        <f t="shared" si="6"/>
        <v>-7988.5</v>
      </c>
      <c r="G74">
        <f t="shared" si="7"/>
        <v>-8.6251389504468534E-2</v>
      </c>
      <c r="I74">
        <f t="shared" si="12"/>
        <v>-8.6251389504468534E-2</v>
      </c>
      <c r="O74">
        <f t="shared" ca="1" si="10"/>
        <v>0.21350933940089581</v>
      </c>
      <c r="P74">
        <f t="shared" ca="1" si="11"/>
        <v>-0.11885463291283918</v>
      </c>
      <c r="Q74" s="2">
        <f t="shared" si="9"/>
        <v>22149.864999999998</v>
      </c>
      <c r="S74">
        <f>G74</f>
        <v>-8.6251389504468534E-2</v>
      </c>
    </row>
    <row r="75" spans="1:19" x14ac:dyDescent="0.2">
      <c r="A75" s="12" t="s">
        <v>59</v>
      </c>
      <c r="B75" s="13" t="s">
        <v>50</v>
      </c>
      <c r="C75" s="10">
        <v>37175.343000000001</v>
      </c>
      <c r="E75">
        <f t="shared" si="5"/>
        <v>-7984.9094475675074</v>
      </c>
      <c r="F75">
        <f t="shared" si="6"/>
        <v>-7985</v>
      </c>
      <c r="G75">
        <f t="shared" si="7"/>
        <v>0.17380740500084357</v>
      </c>
      <c r="I75">
        <f t="shared" si="12"/>
        <v>0.17380740500084357</v>
      </c>
      <c r="O75">
        <f t="shared" ca="1" si="10"/>
        <v>0.21341531254580207</v>
      </c>
      <c r="P75">
        <f t="shared" ca="1" si="11"/>
        <v>-0.11877121551606834</v>
      </c>
      <c r="Q75" s="2">
        <f t="shared" si="9"/>
        <v>22156.843000000001</v>
      </c>
      <c r="R75">
        <f>G75</f>
        <v>0.17380740500084357</v>
      </c>
    </row>
    <row r="76" spans="1:19" x14ac:dyDescent="0.2">
      <c r="A76" s="12" t="s">
        <v>59</v>
      </c>
      <c r="B76" s="13" t="s">
        <v>47</v>
      </c>
      <c r="C76" s="10">
        <v>37525.375999999997</v>
      </c>
      <c r="E76">
        <f t="shared" si="5"/>
        <v>-7802.5447226430051</v>
      </c>
      <c r="F76">
        <f t="shared" si="6"/>
        <v>-7802.5</v>
      </c>
      <c r="G76">
        <f t="shared" si="7"/>
        <v>-8.5841167507169303E-2</v>
      </c>
      <c r="I76">
        <f t="shared" si="12"/>
        <v>-8.5841167507169303E-2</v>
      </c>
      <c r="O76">
        <f t="shared" ca="1" si="10"/>
        <v>0.20851248367305722</v>
      </c>
      <c r="P76">
        <f t="shared" ca="1" si="11"/>
        <v>-0.11442159411301792</v>
      </c>
      <c r="Q76" s="2">
        <f t="shared" si="9"/>
        <v>22506.875999999997</v>
      </c>
      <c r="S76">
        <f>G76</f>
        <v>-8.5841167507169303E-2</v>
      </c>
    </row>
    <row r="77" spans="1:19" x14ac:dyDescent="0.2">
      <c r="A77" s="12" t="s">
        <v>59</v>
      </c>
      <c r="B77" s="13" t="s">
        <v>50</v>
      </c>
      <c r="C77" s="10">
        <v>38991.103000000003</v>
      </c>
      <c r="E77">
        <f t="shared" si="5"/>
        <v>-7038.9112904539834</v>
      </c>
      <c r="F77">
        <f t="shared" si="6"/>
        <v>-7039</v>
      </c>
      <c r="G77">
        <f t="shared" si="7"/>
        <v>0.17027014700579457</v>
      </c>
      <c r="I77">
        <f t="shared" si="12"/>
        <v>0.17027014700579457</v>
      </c>
      <c r="O77">
        <f t="shared" ca="1" si="10"/>
        <v>0.18800119685475211</v>
      </c>
      <c r="P77">
        <f t="shared" ca="1" si="11"/>
        <v>-9.6224684846009656E-2</v>
      </c>
      <c r="Q77" s="2">
        <f t="shared" si="9"/>
        <v>23972.603000000003</v>
      </c>
      <c r="R77">
        <f>G77</f>
        <v>0.17027014700579457</v>
      </c>
    </row>
    <row r="78" spans="1:19" x14ac:dyDescent="0.2">
      <c r="A78" s="12" t="s">
        <v>59</v>
      </c>
      <c r="B78" s="13" t="s">
        <v>47</v>
      </c>
      <c r="C78" s="10">
        <v>39270.127999999997</v>
      </c>
      <c r="E78">
        <f t="shared" si="5"/>
        <v>-6893.5412328535322</v>
      </c>
      <c r="F78">
        <f t="shared" si="6"/>
        <v>-6893.5</v>
      </c>
      <c r="G78">
        <f t="shared" si="7"/>
        <v>-7.9142824506561738E-2</v>
      </c>
      <c r="I78">
        <f t="shared" si="12"/>
        <v>-7.9142824506561738E-2</v>
      </c>
      <c r="O78">
        <f t="shared" ca="1" si="10"/>
        <v>0.18409236616442676</v>
      </c>
      <c r="P78">
        <f t="shared" ca="1" si="11"/>
        <v>-9.2756904494536579E-2</v>
      </c>
      <c r="Q78" s="2">
        <f t="shared" si="9"/>
        <v>24251.627999999997</v>
      </c>
      <c r="S78">
        <f>G78</f>
        <v>-7.9142824506561738E-2</v>
      </c>
    </row>
    <row r="79" spans="1:19" x14ac:dyDescent="0.2">
      <c r="A79" s="12" t="s">
        <v>59</v>
      </c>
      <c r="B79" s="13" t="s">
        <v>47</v>
      </c>
      <c r="C79" s="10">
        <v>41828.727099999996</v>
      </c>
      <c r="E79">
        <f t="shared" si="5"/>
        <v>-5560.5291423832505</v>
      </c>
      <c r="F79">
        <f t="shared" si="6"/>
        <v>-5560.5</v>
      </c>
      <c r="G79">
        <f t="shared" si="7"/>
        <v>-5.5936233504326083E-2</v>
      </c>
      <c r="I79">
        <f t="shared" si="12"/>
        <v>-5.5936233504326083E-2</v>
      </c>
      <c r="O79">
        <f t="shared" ca="1" si="10"/>
        <v>0.14828156678158363</v>
      </c>
      <c r="P79">
        <f t="shared" ca="1" si="11"/>
        <v>-6.0986793095817504E-2</v>
      </c>
      <c r="Q79" s="2">
        <f t="shared" si="9"/>
        <v>26810.227099999996</v>
      </c>
      <c r="S79">
        <f>G79</f>
        <v>-5.5936233504326083E-2</v>
      </c>
    </row>
    <row r="80" spans="1:19" x14ac:dyDescent="0.2">
      <c r="A80" s="12" t="s">
        <v>59</v>
      </c>
      <c r="B80" s="13" t="s">
        <v>50</v>
      </c>
      <c r="C80" s="10">
        <v>41829.900300000001</v>
      </c>
      <c r="E80">
        <f t="shared" si="5"/>
        <v>-5559.917913455457</v>
      </c>
      <c r="F80">
        <f t="shared" si="6"/>
        <v>-5560</v>
      </c>
      <c r="G80">
        <f t="shared" si="7"/>
        <v>0.15755788000387838</v>
      </c>
      <c r="I80">
        <f t="shared" si="12"/>
        <v>0.15755788000387838</v>
      </c>
      <c r="O80">
        <f t="shared" ca="1" si="10"/>
        <v>0.14826813437371311</v>
      </c>
      <c r="P80">
        <f t="shared" ca="1" si="11"/>
        <v>-6.0974876324850241E-2</v>
      </c>
      <c r="Q80" s="2">
        <f t="shared" si="9"/>
        <v>26811.400300000001</v>
      </c>
      <c r="R80">
        <f>G80</f>
        <v>0.15755788000387838</v>
      </c>
    </row>
    <row r="81" spans="1:19" x14ac:dyDescent="0.2">
      <c r="A81" s="12" t="s">
        <v>59</v>
      </c>
      <c r="B81" s="13" t="s">
        <v>50</v>
      </c>
      <c r="C81" s="10">
        <v>51342.366999999998</v>
      </c>
      <c r="E81">
        <f t="shared" si="5"/>
        <v>-603.98983496284018</v>
      </c>
      <c r="F81">
        <f t="shared" si="6"/>
        <v>-604</v>
      </c>
      <c r="G81">
        <f t="shared" si="7"/>
        <v>1.9510891994286794E-2</v>
      </c>
      <c r="I81">
        <f t="shared" si="12"/>
        <v>1.9510891994286794E-2</v>
      </c>
      <c r="O81">
        <f t="shared" ca="1" si="10"/>
        <v>1.5126107560982033E-2</v>
      </c>
      <c r="P81">
        <f t="shared" ca="1" si="11"/>
        <v>5.7144157502645399E-2</v>
      </c>
      <c r="Q81" s="2">
        <f t="shared" si="9"/>
        <v>36323.866999999998</v>
      </c>
      <c r="R81">
        <f>G81</f>
        <v>1.9510891994286794E-2</v>
      </c>
    </row>
    <row r="82" spans="1:19" x14ac:dyDescent="0.2">
      <c r="A82" s="12" t="s">
        <v>59</v>
      </c>
      <c r="B82" s="13" t="s">
        <v>47</v>
      </c>
      <c r="C82" s="10">
        <v>51963.349000000002</v>
      </c>
      <c r="E82">
        <f t="shared" si="5"/>
        <v>-280.46259149416966</v>
      </c>
      <c r="F82">
        <f t="shared" si="6"/>
        <v>-280.5</v>
      </c>
      <c r="G82">
        <f t="shared" si="7"/>
        <v>7.1802326499891933E-2</v>
      </c>
      <c r="I82">
        <f t="shared" si="12"/>
        <v>7.1802326499891933E-2</v>
      </c>
      <c r="O82">
        <f t="shared" ca="1" si="10"/>
        <v>6.4353396687466605E-3</v>
      </c>
      <c r="P82">
        <f t="shared" ca="1" si="11"/>
        <v>6.485430831846356E-2</v>
      </c>
      <c r="Q82" s="2">
        <f t="shared" si="9"/>
        <v>36944.849000000002</v>
      </c>
      <c r="S82">
        <f>G82</f>
        <v>7.1802326499891933E-2</v>
      </c>
    </row>
    <row r="83" spans="1:19" x14ac:dyDescent="0.2">
      <c r="A83" t="str">
        <f>D$7</f>
        <v>Kreiner</v>
      </c>
      <c r="C83" s="14">
        <f>C$7</f>
        <v>52501.672200000001</v>
      </c>
      <c r="D83" s="14" t="s">
        <v>28</v>
      </c>
      <c r="E83">
        <f t="shared" si="5"/>
        <v>0</v>
      </c>
      <c r="F83">
        <f t="shared" si="6"/>
        <v>0</v>
      </c>
      <c r="G83">
        <f t="shared" si="7"/>
        <v>0</v>
      </c>
      <c r="K83">
        <f t="shared" ref="K83:K91" si="13">+G83</f>
        <v>0</v>
      </c>
      <c r="O83">
        <f t="shared" ca="1" si="10"/>
        <v>-1.1002411466228042E-3</v>
      </c>
      <c r="P83">
        <f t="shared" ca="1" si="11"/>
        <v>7.1539616831097247E-2</v>
      </c>
      <c r="Q83" s="2">
        <f t="shared" si="9"/>
        <v>37483.172200000001</v>
      </c>
      <c r="R83">
        <f>G83</f>
        <v>0</v>
      </c>
    </row>
    <row r="84" spans="1:19" x14ac:dyDescent="0.2">
      <c r="A84" s="12" t="s">
        <v>59</v>
      </c>
      <c r="B84" s="13" t="s">
        <v>50</v>
      </c>
      <c r="C84" s="10">
        <v>52678.256000000001</v>
      </c>
      <c r="E84">
        <f t="shared" si="5"/>
        <v>91.998914711252183</v>
      </c>
      <c r="F84">
        <f t="shared" si="6"/>
        <v>92</v>
      </c>
      <c r="G84">
        <f t="shared" si="7"/>
        <v>-2.0831159999943338E-3</v>
      </c>
      <c r="K84">
        <f t="shared" si="13"/>
        <v>-2.0831159999943338E-3</v>
      </c>
      <c r="O84">
        <f t="shared" ca="1" si="10"/>
        <v>-3.5718041948010243E-3</v>
      </c>
      <c r="P84">
        <f t="shared" ca="1" si="11"/>
        <v>7.3732302689073353E-2</v>
      </c>
      <c r="Q84" s="2">
        <f t="shared" si="9"/>
        <v>37659.756000000001</v>
      </c>
      <c r="R84">
        <f>G84</f>
        <v>-2.0831159999943338E-3</v>
      </c>
    </row>
    <row r="85" spans="1:19" x14ac:dyDescent="0.2">
      <c r="A85" s="12" t="s">
        <v>59</v>
      </c>
      <c r="B85" s="13" t="s">
        <v>50</v>
      </c>
      <c r="C85" s="10">
        <v>52829.881999999998</v>
      </c>
      <c r="E85">
        <f t="shared" ref="E85:E91" si="14">+(C85-C$7)/C$8</f>
        <v>170.99499159943775</v>
      </c>
      <c r="F85">
        <f t="shared" ref="F85:F91" si="15">ROUND(2*E85,0)/2</f>
        <v>171</v>
      </c>
      <c r="G85">
        <f t="shared" ref="G85:G91" si="16">+C85-(C$7+F85*C$8)</f>
        <v>-9.613182999601122E-3</v>
      </c>
      <c r="K85">
        <f t="shared" si="13"/>
        <v>-9.613182999601122E-3</v>
      </c>
      <c r="O85">
        <f t="shared" ca="1" si="10"/>
        <v>-5.6941246383453653E-3</v>
      </c>
      <c r="P85">
        <f t="shared" ca="1" si="11"/>
        <v>7.5615152501900665E-2</v>
      </c>
      <c r="Q85" s="2">
        <f t="shared" ref="Q85:Q91" si="17">+C85-15018.5</f>
        <v>37811.381999999998</v>
      </c>
      <c r="R85">
        <f>G85</f>
        <v>-9.613182999601122E-3</v>
      </c>
    </row>
    <row r="86" spans="1:19" x14ac:dyDescent="0.2">
      <c r="A86" s="12" t="s">
        <v>59</v>
      </c>
      <c r="B86" s="13" t="s">
        <v>50</v>
      </c>
      <c r="C86" s="10">
        <v>53121.633399999999</v>
      </c>
      <c r="E86">
        <f t="shared" si="14"/>
        <v>322.99541386630744</v>
      </c>
      <c r="F86">
        <f t="shared" si="15"/>
        <v>323</v>
      </c>
      <c r="G86">
        <f t="shared" si="16"/>
        <v>-8.8026790035655722E-3</v>
      </c>
      <c r="K86">
        <f t="shared" si="13"/>
        <v>-8.8026790035655722E-3</v>
      </c>
      <c r="O86">
        <f t="shared" ca="1" si="10"/>
        <v>-9.777576630987642E-3</v>
      </c>
      <c r="P86">
        <f t="shared" ca="1" si="11"/>
        <v>7.9237850875948146E-2</v>
      </c>
      <c r="Q86" s="2">
        <f t="shared" si="17"/>
        <v>38103.133399999999</v>
      </c>
      <c r="R86">
        <f>G86</f>
        <v>-8.8026790035655722E-3</v>
      </c>
    </row>
    <row r="87" spans="1:19" x14ac:dyDescent="0.2">
      <c r="A87" s="12" t="s">
        <v>59</v>
      </c>
      <c r="B87" s="13" t="s">
        <v>50</v>
      </c>
      <c r="C87" s="10">
        <v>53123.552100000001</v>
      </c>
      <c r="E87">
        <f t="shared" si="14"/>
        <v>323.99504303759414</v>
      </c>
      <c r="F87">
        <f t="shared" si="15"/>
        <v>324</v>
      </c>
      <c r="G87">
        <f t="shared" si="16"/>
        <v>-9.5144520018948242E-3</v>
      </c>
      <c r="K87">
        <f t="shared" si="13"/>
        <v>-9.5144520018948242E-3</v>
      </c>
      <c r="O87">
        <f t="shared" ca="1" si="10"/>
        <v>-9.8044414467287101E-3</v>
      </c>
      <c r="P87">
        <f t="shared" ca="1" si="11"/>
        <v>7.9261684417882672E-2</v>
      </c>
      <c r="Q87" s="2">
        <f t="shared" si="17"/>
        <v>38105.052100000001</v>
      </c>
      <c r="R87">
        <f>G87</f>
        <v>-9.5144520018948242E-3</v>
      </c>
    </row>
    <row r="88" spans="1:19" x14ac:dyDescent="0.2">
      <c r="A88" s="12" t="s">
        <v>59</v>
      </c>
      <c r="B88" s="13" t="s">
        <v>47</v>
      </c>
      <c r="C88" s="10">
        <v>53124.600599999998</v>
      </c>
      <c r="E88">
        <f t="shared" si="14"/>
        <v>324.54130414464072</v>
      </c>
      <c r="F88">
        <f t="shared" si="15"/>
        <v>324.5</v>
      </c>
      <c r="G88">
        <f t="shared" si="16"/>
        <v>7.9279661498731002E-2</v>
      </c>
      <c r="K88">
        <f t="shared" si="13"/>
        <v>7.9279661498731002E-2</v>
      </c>
      <c r="O88">
        <f t="shared" ca="1" si="10"/>
        <v>-9.8178738545992433E-3</v>
      </c>
      <c r="P88">
        <f t="shared" ca="1" si="11"/>
        <v>7.9273601188849935E-2</v>
      </c>
      <c r="Q88" s="2">
        <f t="shared" si="17"/>
        <v>38106.100599999998</v>
      </c>
      <c r="S88">
        <f>G88</f>
        <v>7.9279661498731002E-2</v>
      </c>
    </row>
    <row r="89" spans="1:19" x14ac:dyDescent="0.2">
      <c r="A89" s="39" t="s">
        <v>46</v>
      </c>
      <c r="B89" s="40" t="s">
        <v>47</v>
      </c>
      <c r="C89" s="41">
        <v>56101.644999999997</v>
      </c>
      <c r="D89" s="39" t="s">
        <v>48</v>
      </c>
      <c r="E89">
        <f t="shared" si="14"/>
        <v>1875.5604454657037</v>
      </c>
      <c r="F89">
        <f t="shared" si="15"/>
        <v>1875.5</v>
      </c>
      <c r="G89">
        <f t="shared" si="16"/>
        <v>0.11601973849610658</v>
      </c>
      <c r="K89">
        <f t="shared" si="13"/>
        <v>0.11601973849610658</v>
      </c>
      <c r="O89">
        <f t="shared" ca="1" si="10"/>
        <v>-5.1485203068995108E-2</v>
      </c>
      <c r="P89">
        <f t="shared" ca="1" si="11"/>
        <v>0.11623942472929499</v>
      </c>
      <c r="Q89" s="2">
        <f t="shared" si="17"/>
        <v>41083.144999999997</v>
      </c>
      <c r="S89">
        <f>G89</f>
        <v>0.11601973849610658</v>
      </c>
    </row>
    <row r="90" spans="1:19" x14ac:dyDescent="0.2">
      <c r="A90" s="42" t="s">
        <v>49</v>
      </c>
      <c r="B90" s="43" t="s">
        <v>50</v>
      </c>
      <c r="C90" s="44">
        <v>56160.018799999998</v>
      </c>
      <c r="D90" s="44">
        <v>1.1999999999999999E-3</v>
      </c>
      <c r="E90">
        <f t="shared" si="14"/>
        <v>1905.9727836732391</v>
      </c>
      <c r="F90">
        <f t="shared" si="15"/>
        <v>1906</v>
      </c>
      <c r="G90">
        <f t="shared" si="16"/>
        <v>-5.2239338001527358E-2</v>
      </c>
      <c r="K90">
        <f t="shared" si="13"/>
        <v>-5.2239338001527358E-2</v>
      </c>
      <c r="O90">
        <f t="shared" ca="1" si="10"/>
        <v>-5.2304579949097672E-2</v>
      </c>
      <c r="P90">
        <f t="shared" ca="1" si="11"/>
        <v>0.11696634775829795</v>
      </c>
      <c r="Q90" s="2">
        <f t="shared" si="17"/>
        <v>41141.518799999998</v>
      </c>
      <c r="R90">
        <f>G90</f>
        <v>-5.2239338001527358E-2</v>
      </c>
    </row>
    <row r="91" spans="1:19" x14ac:dyDescent="0.2">
      <c r="A91" s="42" t="s">
        <v>49</v>
      </c>
      <c r="B91" s="43" t="s">
        <v>47</v>
      </c>
      <c r="C91" s="44">
        <v>56186.100599999998</v>
      </c>
      <c r="D91" s="44">
        <v>1.4E-3</v>
      </c>
      <c r="E91">
        <f t="shared" si="14"/>
        <v>1919.5612175710028</v>
      </c>
      <c r="F91">
        <f t="shared" si="15"/>
        <v>1919.5</v>
      </c>
      <c r="G91">
        <f t="shared" si="16"/>
        <v>0.11750172649772139</v>
      </c>
      <c r="K91">
        <f t="shared" si="13"/>
        <v>0.11750172649772139</v>
      </c>
      <c r="O91">
        <f t="shared" ca="1" si="10"/>
        <v>-5.2667254961602079E-2</v>
      </c>
      <c r="P91">
        <f t="shared" ca="1" si="11"/>
        <v>0.11728810057441401</v>
      </c>
      <c r="Q91" s="2">
        <f t="shared" si="17"/>
        <v>41167.600599999998</v>
      </c>
      <c r="S91">
        <f>G91</f>
        <v>0.11750172649772139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23" workbookViewId="0">
      <selection activeCell="A11" sqref="A11:B77"/>
    </sheetView>
  </sheetViews>
  <sheetFormatPr defaultRowHeight="12.75" x14ac:dyDescent="0.2"/>
  <sheetData>
    <row r="1" spans="1:3" x14ac:dyDescent="0.2">
      <c r="A1" t="s">
        <v>53</v>
      </c>
    </row>
    <row r="3" spans="1:3" x14ac:dyDescent="0.2">
      <c r="A3" t="s">
        <v>54</v>
      </c>
      <c r="B3">
        <v>1.919411773</v>
      </c>
    </row>
    <row r="11" spans="1:3" x14ac:dyDescent="0.2">
      <c r="A11" s="10">
        <v>13552.173000000001</v>
      </c>
      <c r="B11">
        <v>2</v>
      </c>
      <c r="C11">
        <v>0.501</v>
      </c>
    </row>
    <row r="12" spans="1:3" x14ac:dyDescent="0.2">
      <c r="A12" s="10">
        <v>15758.339</v>
      </c>
      <c r="B12">
        <v>1</v>
      </c>
      <c r="C12">
        <v>1</v>
      </c>
    </row>
    <row r="13" spans="1:3" x14ac:dyDescent="0.2">
      <c r="A13" s="10">
        <v>16642.386999999999</v>
      </c>
      <c r="B13">
        <v>2</v>
      </c>
      <c r="C13">
        <v>0.501</v>
      </c>
    </row>
    <row r="14" spans="1:3" x14ac:dyDescent="0.2">
      <c r="A14" s="10">
        <v>18503.137999999999</v>
      </c>
      <c r="B14">
        <v>1</v>
      </c>
      <c r="C14">
        <v>1.96</v>
      </c>
    </row>
    <row r="15" spans="1:3" x14ac:dyDescent="0.2">
      <c r="A15" s="10">
        <v>19540.661</v>
      </c>
      <c r="B15">
        <v>2</v>
      </c>
      <c r="C15">
        <v>1</v>
      </c>
    </row>
    <row r="16" spans="1:3" x14ac:dyDescent="0.2">
      <c r="A16" s="10">
        <v>21401.474999999999</v>
      </c>
      <c r="B16">
        <v>1</v>
      </c>
      <c r="C16">
        <v>1</v>
      </c>
    </row>
    <row r="17" spans="1:3" x14ac:dyDescent="0.2">
      <c r="A17" s="10">
        <v>22495.554</v>
      </c>
      <c r="B17">
        <v>1</v>
      </c>
      <c r="C17">
        <v>1</v>
      </c>
    </row>
    <row r="18" spans="1:3" x14ac:dyDescent="0.2">
      <c r="A18" s="10">
        <v>24395.796999999999</v>
      </c>
      <c r="B18">
        <v>1</v>
      </c>
      <c r="C18">
        <v>0.501</v>
      </c>
    </row>
    <row r="19" spans="1:3" x14ac:dyDescent="0.2">
      <c r="A19" s="10">
        <v>25999.366999999998</v>
      </c>
      <c r="B19">
        <v>2</v>
      </c>
      <c r="C19">
        <v>5.0629999999999997</v>
      </c>
    </row>
    <row r="20" spans="1:3" x14ac:dyDescent="0.2">
      <c r="A20" s="10">
        <v>26982.091</v>
      </c>
      <c r="B20">
        <v>2</v>
      </c>
      <c r="C20">
        <v>3.0630000000000002</v>
      </c>
    </row>
    <row r="21" spans="1:3" x14ac:dyDescent="0.2">
      <c r="A21" s="10">
        <v>27879.57</v>
      </c>
      <c r="B21">
        <v>1</v>
      </c>
      <c r="C21">
        <v>3.0630000000000002</v>
      </c>
    </row>
    <row r="22" spans="1:3" x14ac:dyDescent="0.2">
      <c r="A22" s="10">
        <v>28197.052</v>
      </c>
      <c r="B22">
        <v>2</v>
      </c>
      <c r="C22">
        <v>0.501</v>
      </c>
    </row>
    <row r="23" spans="1:3" x14ac:dyDescent="0.2">
      <c r="A23" s="10">
        <v>29848.911</v>
      </c>
      <c r="B23">
        <v>1</v>
      </c>
      <c r="C23">
        <v>6.891</v>
      </c>
    </row>
    <row r="24" spans="1:3" x14ac:dyDescent="0.2">
      <c r="A24" s="10">
        <v>30979.455000000002</v>
      </c>
      <c r="B24">
        <v>1</v>
      </c>
      <c r="C24">
        <v>6.891</v>
      </c>
    </row>
    <row r="25" spans="1:3" x14ac:dyDescent="0.2">
      <c r="A25" s="10">
        <v>32470.85</v>
      </c>
      <c r="B25">
        <v>1</v>
      </c>
      <c r="C25">
        <v>5.0629999999999997</v>
      </c>
    </row>
    <row r="26" spans="1:3" x14ac:dyDescent="0.2">
      <c r="A26" s="10">
        <v>33707.65</v>
      </c>
      <c r="B26">
        <v>2</v>
      </c>
      <c r="C26">
        <v>1.96</v>
      </c>
    </row>
    <row r="27" spans="1:3" x14ac:dyDescent="0.2">
      <c r="A27" s="10">
        <v>34951.434000000001</v>
      </c>
      <c r="B27">
        <v>2</v>
      </c>
      <c r="C27">
        <v>5.0629999999999997</v>
      </c>
    </row>
    <row r="28" spans="1:3" x14ac:dyDescent="0.2">
      <c r="A28" s="10">
        <v>36104.311000000002</v>
      </c>
      <c r="B28">
        <v>1</v>
      </c>
      <c r="C28">
        <v>1.96</v>
      </c>
    </row>
    <row r="29" spans="1:3" x14ac:dyDescent="0.2">
      <c r="A29" s="10">
        <v>38991.103000000003</v>
      </c>
      <c r="B29">
        <v>1</v>
      </c>
      <c r="C29">
        <v>1.96</v>
      </c>
    </row>
    <row r="30" spans="1:3" x14ac:dyDescent="0.2">
      <c r="A30" s="10">
        <v>51963.349000000002</v>
      </c>
      <c r="B30">
        <v>2</v>
      </c>
      <c r="C30">
        <v>9.9220000000000006</v>
      </c>
    </row>
    <row r="31" spans="1:3" x14ac:dyDescent="0.2">
      <c r="A31" s="10">
        <v>53121.633399999999</v>
      </c>
      <c r="B31">
        <v>1</v>
      </c>
      <c r="C31">
        <v>248.06299999999999</v>
      </c>
    </row>
    <row r="32" spans="1:3" x14ac:dyDescent="0.2">
      <c r="A32" s="10">
        <v>51342.366999999998</v>
      </c>
      <c r="B32">
        <v>1</v>
      </c>
      <c r="C32">
        <v>1.5880000000000001</v>
      </c>
    </row>
    <row r="33" spans="1:3" x14ac:dyDescent="0.2">
      <c r="A33" s="10">
        <v>41829.900300000001</v>
      </c>
      <c r="B33">
        <v>1</v>
      </c>
      <c r="C33">
        <v>992.25</v>
      </c>
    </row>
    <row r="34" spans="1:3" x14ac:dyDescent="0.2">
      <c r="A34" s="10">
        <v>14702.661</v>
      </c>
      <c r="B34">
        <v>1</v>
      </c>
      <c r="C34">
        <v>0.501</v>
      </c>
    </row>
    <row r="35" spans="1:3" x14ac:dyDescent="0.2">
      <c r="A35" s="10">
        <v>15797.868</v>
      </c>
      <c r="B35">
        <v>2</v>
      </c>
      <c r="C35">
        <v>1</v>
      </c>
    </row>
    <row r="36" spans="1:3" x14ac:dyDescent="0.2">
      <c r="A36" s="10">
        <v>17255.5</v>
      </c>
      <c r="B36">
        <v>1</v>
      </c>
      <c r="C36">
        <v>1</v>
      </c>
    </row>
    <row r="37" spans="1:3" x14ac:dyDescent="0.2">
      <c r="A37" s="10">
        <v>18504.175999999999</v>
      </c>
      <c r="B37">
        <v>2</v>
      </c>
      <c r="C37">
        <v>1</v>
      </c>
    </row>
    <row r="38" spans="1:3" x14ac:dyDescent="0.2">
      <c r="A38" s="10">
        <v>20403.375</v>
      </c>
      <c r="B38">
        <v>1</v>
      </c>
      <c r="C38">
        <v>1.96</v>
      </c>
    </row>
    <row r="39" spans="1:3" x14ac:dyDescent="0.2">
      <c r="A39" s="10">
        <v>21402.455000000002</v>
      </c>
      <c r="B39">
        <v>2</v>
      </c>
      <c r="C39">
        <v>1.96</v>
      </c>
    </row>
    <row r="40" spans="1:3" x14ac:dyDescent="0.2">
      <c r="A40" s="10">
        <v>23608.829000000002</v>
      </c>
      <c r="B40">
        <v>1</v>
      </c>
      <c r="C40">
        <v>1</v>
      </c>
    </row>
    <row r="41" spans="1:3" x14ac:dyDescent="0.2">
      <c r="A41" s="10">
        <v>24492.66</v>
      </c>
      <c r="B41">
        <v>2</v>
      </c>
      <c r="C41">
        <v>0.501</v>
      </c>
    </row>
    <row r="42" spans="1:3" x14ac:dyDescent="0.2">
      <c r="A42" s="10">
        <v>26025.401000000002</v>
      </c>
      <c r="B42">
        <v>1</v>
      </c>
      <c r="C42">
        <v>5.8710000000000004</v>
      </c>
    </row>
    <row r="43" spans="1:3" x14ac:dyDescent="0.2">
      <c r="A43" s="10">
        <v>27352.522000000001</v>
      </c>
      <c r="B43">
        <v>2</v>
      </c>
      <c r="C43">
        <v>0.501</v>
      </c>
    </row>
    <row r="44" spans="1:3" x14ac:dyDescent="0.2">
      <c r="A44" s="10">
        <v>28035.831999999999</v>
      </c>
      <c r="B44">
        <v>2</v>
      </c>
      <c r="C44">
        <v>5.8710000000000004</v>
      </c>
    </row>
    <row r="45" spans="1:3" x14ac:dyDescent="0.2">
      <c r="A45" s="10">
        <v>28407.414000000001</v>
      </c>
      <c r="B45">
        <v>1</v>
      </c>
      <c r="C45">
        <v>5.0629999999999997</v>
      </c>
    </row>
    <row r="46" spans="1:3" x14ac:dyDescent="0.2">
      <c r="A46" s="10">
        <v>30020.477999999999</v>
      </c>
      <c r="B46">
        <v>2</v>
      </c>
      <c r="C46">
        <v>1.96</v>
      </c>
    </row>
    <row r="47" spans="1:3" x14ac:dyDescent="0.2">
      <c r="A47" s="10">
        <v>31729.951000000001</v>
      </c>
      <c r="B47">
        <v>1</v>
      </c>
      <c r="C47">
        <v>12.25</v>
      </c>
    </row>
    <row r="48" spans="1:3" x14ac:dyDescent="0.2">
      <c r="A48" s="10">
        <v>32937.269999999997</v>
      </c>
      <c r="B48">
        <v>1</v>
      </c>
      <c r="C48">
        <v>1</v>
      </c>
    </row>
    <row r="49" spans="1:3" x14ac:dyDescent="0.2">
      <c r="A49" s="10">
        <v>34434.417000000001</v>
      </c>
      <c r="B49">
        <v>1</v>
      </c>
      <c r="C49">
        <v>1.96</v>
      </c>
    </row>
    <row r="50" spans="1:3" x14ac:dyDescent="0.2">
      <c r="A50" s="10">
        <v>34958.417999999998</v>
      </c>
      <c r="B50">
        <v>1</v>
      </c>
      <c r="C50">
        <v>5.0629999999999997</v>
      </c>
    </row>
    <row r="51" spans="1:3" x14ac:dyDescent="0.2">
      <c r="A51" s="10">
        <v>37143.415999999997</v>
      </c>
      <c r="B51">
        <v>2</v>
      </c>
      <c r="C51">
        <v>1</v>
      </c>
    </row>
    <row r="52" spans="1:3" x14ac:dyDescent="0.2">
      <c r="A52" s="10">
        <v>39270.127999999997</v>
      </c>
      <c r="B52">
        <v>2</v>
      </c>
      <c r="C52">
        <v>9.9220000000000006</v>
      </c>
    </row>
    <row r="53" spans="1:3" x14ac:dyDescent="0.2">
      <c r="A53" s="10">
        <v>52678.256000000001</v>
      </c>
      <c r="B53">
        <v>1</v>
      </c>
      <c r="C53">
        <v>9.9220000000000006</v>
      </c>
    </row>
    <row r="54" spans="1:3" x14ac:dyDescent="0.2">
      <c r="A54" s="10">
        <v>53123.552100000001</v>
      </c>
      <c r="B54">
        <v>1</v>
      </c>
      <c r="C54">
        <v>3969</v>
      </c>
    </row>
    <row r="55" spans="1:3" x14ac:dyDescent="0.2">
      <c r="A55" s="10">
        <v>37175.343000000001</v>
      </c>
      <c r="B55">
        <v>1</v>
      </c>
      <c r="C55">
        <v>5.8710000000000004</v>
      </c>
    </row>
    <row r="56" spans="1:3" x14ac:dyDescent="0.2">
      <c r="A56" s="10">
        <v>14799.786</v>
      </c>
      <c r="B56">
        <v>2</v>
      </c>
      <c r="C56">
        <v>0.501</v>
      </c>
    </row>
    <row r="57" spans="1:3" x14ac:dyDescent="0.2">
      <c r="A57" s="10">
        <v>16641.277999999998</v>
      </c>
      <c r="B57">
        <v>1</v>
      </c>
      <c r="C57">
        <v>1</v>
      </c>
    </row>
    <row r="58" spans="1:3" x14ac:dyDescent="0.2">
      <c r="A58" s="10">
        <v>17410.143</v>
      </c>
      <c r="B58">
        <v>2</v>
      </c>
      <c r="C58">
        <v>1</v>
      </c>
    </row>
    <row r="59" spans="1:3" x14ac:dyDescent="0.2">
      <c r="A59" s="10">
        <v>19539.624</v>
      </c>
      <c r="B59">
        <v>1</v>
      </c>
      <c r="C59">
        <v>1.96</v>
      </c>
    </row>
    <row r="60" spans="1:3" x14ac:dyDescent="0.2">
      <c r="A60" s="10">
        <v>20404.366999999998</v>
      </c>
      <c r="B60">
        <v>2</v>
      </c>
      <c r="C60">
        <v>0.501</v>
      </c>
    </row>
    <row r="61" spans="1:3" x14ac:dyDescent="0.2">
      <c r="A61" s="10">
        <v>22246.984</v>
      </c>
      <c r="B61">
        <v>2</v>
      </c>
      <c r="C61">
        <v>1</v>
      </c>
    </row>
    <row r="62" spans="1:3" x14ac:dyDescent="0.2">
      <c r="A62" s="10">
        <v>23609.733</v>
      </c>
      <c r="B62">
        <v>2</v>
      </c>
      <c r="C62">
        <v>1</v>
      </c>
    </row>
    <row r="63" spans="1:3" x14ac:dyDescent="0.2">
      <c r="A63" s="10">
        <v>25509.914000000001</v>
      </c>
      <c r="B63">
        <v>2</v>
      </c>
      <c r="C63">
        <v>0.501</v>
      </c>
    </row>
    <row r="64" spans="1:3" x14ac:dyDescent="0.2">
      <c r="A64" s="10">
        <v>26569.416000000001</v>
      </c>
      <c r="B64">
        <v>2</v>
      </c>
      <c r="C64">
        <v>3.0630000000000002</v>
      </c>
    </row>
    <row r="65" spans="1:3" x14ac:dyDescent="0.2">
      <c r="A65" s="10">
        <v>27601.254000000001</v>
      </c>
      <c r="B65">
        <v>1</v>
      </c>
      <c r="C65">
        <v>1</v>
      </c>
    </row>
    <row r="66" spans="1:3" x14ac:dyDescent="0.2">
      <c r="A66" s="10">
        <v>28196.281999999999</v>
      </c>
      <c r="B66">
        <v>1</v>
      </c>
      <c r="C66">
        <v>1</v>
      </c>
    </row>
    <row r="67" spans="1:3" x14ac:dyDescent="0.2">
      <c r="A67" s="10">
        <v>28959.053</v>
      </c>
      <c r="B67">
        <v>2</v>
      </c>
      <c r="C67">
        <v>4.13</v>
      </c>
    </row>
    <row r="68" spans="1:3" x14ac:dyDescent="0.2">
      <c r="A68" s="10">
        <v>30937.947</v>
      </c>
      <c r="B68">
        <v>2</v>
      </c>
      <c r="C68">
        <v>8.1999999999999993</v>
      </c>
    </row>
    <row r="69" spans="1:3" x14ac:dyDescent="0.2">
      <c r="A69" s="10">
        <v>31853.499</v>
      </c>
      <c r="B69">
        <v>2</v>
      </c>
      <c r="C69">
        <v>3.0630000000000002</v>
      </c>
    </row>
    <row r="70" spans="1:3" x14ac:dyDescent="0.2">
      <c r="A70" s="10">
        <v>33706.955999999998</v>
      </c>
      <c r="B70">
        <v>1</v>
      </c>
      <c r="C70">
        <v>5.0629999999999997</v>
      </c>
    </row>
    <row r="71" spans="1:3" x14ac:dyDescent="0.2">
      <c r="A71" s="10">
        <v>34803.637000000002</v>
      </c>
      <c r="B71">
        <v>2</v>
      </c>
      <c r="C71">
        <v>1.96</v>
      </c>
    </row>
    <row r="72" spans="1:3" x14ac:dyDescent="0.2">
      <c r="A72" s="10">
        <v>35158.038999999997</v>
      </c>
      <c r="B72">
        <v>1</v>
      </c>
      <c r="C72">
        <v>1.96</v>
      </c>
    </row>
    <row r="73" spans="1:3" x14ac:dyDescent="0.2">
      <c r="A73" s="10">
        <v>37168.364999999998</v>
      </c>
      <c r="B73">
        <v>2</v>
      </c>
      <c r="C73">
        <v>1.96</v>
      </c>
    </row>
    <row r="74" spans="1:3" x14ac:dyDescent="0.2">
      <c r="A74" s="10">
        <v>41828.727099999996</v>
      </c>
      <c r="B74">
        <v>2</v>
      </c>
      <c r="C74">
        <v>441</v>
      </c>
    </row>
    <row r="75" spans="1:3" x14ac:dyDescent="0.2">
      <c r="A75" s="10">
        <v>52829.881999999998</v>
      </c>
      <c r="B75">
        <v>1</v>
      </c>
      <c r="C75">
        <v>9.9220000000000006</v>
      </c>
    </row>
    <row r="76" spans="1:3" x14ac:dyDescent="0.2">
      <c r="A76" s="10">
        <v>53124.600599999998</v>
      </c>
      <c r="B76">
        <v>2</v>
      </c>
      <c r="C76">
        <v>3969</v>
      </c>
    </row>
    <row r="77" spans="1:3" x14ac:dyDescent="0.2">
      <c r="A77" s="10">
        <v>37525.375999999997</v>
      </c>
      <c r="B77">
        <v>2</v>
      </c>
      <c r="C77">
        <v>1.96</v>
      </c>
    </row>
  </sheetData>
  <phoneticPr fontId="7" type="noConversion"/>
  <pageMargins left="0.75" right="0.7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workbookViewId="0"/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6.140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41</v>
      </c>
    </row>
    <row r="2" spans="1:6" x14ac:dyDescent="0.2">
      <c r="A2" t="s">
        <v>17</v>
      </c>
      <c r="B2" t="s">
        <v>42</v>
      </c>
      <c r="C2" s="13"/>
      <c r="D2" s="13"/>
      <c r="E2" s="23" t="s">
        <v>43</v>
      </c>
    </row>
    <row r="3" spans="1:6" ht="13.5" thickBot="1" x14ac:dyDescent="0.25"/>
    <row r="4" spans="1:6" ht="14.25" thickTop="1" thickBot="1" x14ac:dyDescent="0.25">
      <c r="A4" s="6" t="s">
        <v>0</v>
      </c>
      <c r="C4" s="36" t="s">
        <v>44</v>
      </c>
      <c r="D4" s="37" t="s">
        <v>44</v>
      </c>
    </row>
    <row r="5" spans="1:6" ht="13.5" thickTop="1" x14ac:dyDescent="0.2">
      <c r="A5" s="29" t="s">
        <v>33</v>
      </c>
      <c r="B5" s="23"/>
      <c r="C5" s="30">
        <v>8</v>
      </c>
      <c r="D5" s="23" t="s">
        <v>34</v>
      </c>
    </row>
    <row r="6" spans="1:6" x14ac:dyDescent="0.2">
      <c r="A6" s="6" t="s">
        <v>1</v>
      </c>
    </row>
    <row r="7" spans="1:6" x14ac:dyDescent="0.2">
      <c r="A7" t="s">
        <v>2</v>
      </c>
      <c r="C7" s="14">
        <v>52501.672200000001</v>
      </c>
      <c r="D7" s="38" t="s">
        <v>45</v>
      </c>
    </row>
    <row r="8" spans="1:6" x14ac:dyDescent="0.2">
      <c r="A8" t="s">
        <v>3</v>
      </c>
      <c r="C8" s="14">
        <v>1.9193785000000001</v>
      </c>
      <c r="D8" s="38" t="s">
        <v>45</v>
      </c>
    </row>
    <row r="9" spans="1:6" x14ac:dyDescent="0.2">
      <c r="A9" s="21" t="s">
        <v>30</v>
      </c>
      <c r="B9" s="21"/>
      <c r="C9" s="22">
        <v>21</v>
      </c>
      <c r="D9" s="22">
        <v>21</v>
      </c>
    </row>
    <row r="10" spans="1:6" ht="13.5" thickBot="1" x14ac:dyDescent="0.25">
      <c r="A10" s="23"/>
      <c r="B10" s="23"/>
      <c r="C10" s="5" t="s">
        <v>19</v>
      </c>
      <c r="D10" s="5" t="s">
        <v>20</v>
      </c>
    </row>
    <row r="11" spans="1:6" x14ac:dyDescent="0.2">
      <c r="A11" s="23" t="s">
        <v>14</v>
      </c>
      <c r="B11" s="23"/>
      <c r="C11" s="24">
        <f ca="1">INTERCEPT(INDIRECT(C14):R$935,INDIRECT(C13):$F$935)</f>
        <v>0</v>
      </c>
      <c r="D11" s="24">
        <f ca="1">INTERCEPT(INDIRECT(D14):S$935,INDIRECT(D13):$F$935)</f>
        <v>5.2849999977297557E-2</v>
      </c>
      <c r="E11" s="21" t="s">
        <v>36</v>
      </c>
      <c r="F11">
        <v>1</v>
      </c>
    </row>
    <row r="12" spans="1:6" x14ac:dyDescent="0.2">
      <c r="A12" s="23" t="s">
        <v>15</v>
      </c>
      <c r="B12" s="23"/>
      <c r="C12" s="24">
        <f ca="1">SLOPE(INDIRECT(C14):R$935,INDIRECT(C13):$F$935)</f>
        <v>5.8651626409849411E-6</v>
      </c>
      <c r="D12" s="24">
        <f ca="1">SLOPE(INDIRECT(D14):S$935,INDIRECT(D13):$F$935)</f>
        <v>6.6954545466366895E-5</v>
      </c>
      <c r="E12" s="21" t="s">
        <v>37</v>
      </c>
      <c r="F12" s="31">
        <f ca="1">NOW()+15018.5+$C$5/24</f>
        <v>60376.563096875005</v>
      </c>
    </row>
    <row r="13" spans="1:6" x14ac:dyDescent="0.2">
      <c r="A13" s="21" t="s">
        <v>31</v>
      </c>
      <c r="B13" s="21"/>
      <c r="C13" s="22" t="str">
        <f>"F"&amp;C9</f>
        <v>F21</v>
      </c>
      <c r="D13" s="22" t="str">
        <f>"F"&amp;D9</f>
        <v>F21</v>
      </c>
      <c r="E13" s="21" t="s">
        <v>38</v>
      </c>
      <c r="F13" s="31">
        <f ca="1">ROUND(2*(F12-$C$7)/$C$8,0)/2+F11</f>
        <v>4104</v>
      </c>
    </row>
    <row r="14" spans="1:6" x14ac:dyDescent="0.2">
      <c r="A14" s="21" t="s">
        <v>32</v>
      </c>
      <c r="B14" s="21"/>
      <c r="C14" s="22" t="str">
        <f>"R"&amp;C9</f>
        <v>R21</v>
      </c>
      <c r="D14" s="22" t="str">
        <f>"S"&amp;D9</f>
        <v>S21</v>
      </c>
      <c r="E14" s="21" t="s">
        <v>39</v>
      </c>
      <c r="F14" s="32">
        <f ca="1">ROUND(2*(F12-$C$15)/$C$16,0)/2+F11</f>
        <v>2185</v>
      </c>
    </row>
    <row r="15" spans="1:6" x14ac:dyDescent="0.2">
      <c r="A15" s="25" t="s">
        <v>16</v>
      </c>
      <c r="B15" s="23"/>
      <c r="C15" s="26">
        <f ca="1">($C7+C11)+($C8+C12)*INT(MAX($F21:$F3533))</f>
        <v>56184.970796747111</v>
      </c>
      <c r="D15" s="26">
        <f ca="1">($C7+D11)+($C8+D12)*INT(MAX($F21:$F3533))</f>
        <v>56185.14087727273</v>
      </c>
      <c r="E15" s="21" t="s">
        <v>40</v>
      </c>
      <c r="F15" s="33">
        <f ca="1">+$C$15+$C$16*F14-15018.5-$C$5/24</f>
        <v>45359.992301294144</v>
      </c>
    </row>
    <row r="16" spans="1:6" x14ac:dyDescent="0.2">
      <c r="A16" s="27" t="s">
        <v>4</v>
      </c>
      <c r="B16" s="23"/>
      <c r="C16" s="28">
        <f ca="1">+$C8+C12</f>
        <v>1.919384365162641</v>
      </c>
      <c r="D16" s="24">
        <f ca="1">+$C8+D12</f>
        <v>1.9194454545454664</v>
      </c>
      <c r="E16" s="34"/>
      <c r="F16" s="34" t="s">
        <v>35</v>
      </c>
    </row>
    <row r="17" spans="1:19" ht="13.5" thickBot="1" x14ac:dyDescent="0.25">
      <c r="A17" s="20" t="s">
        <v>29</v>
      </c>
      <c r="C17">
        <f>COUNT(C21:C1247)</f>
        <v>4</v>
      </c>
    </row>
    <row r="18" spans="1:19" ht="14.25" thickTop="1" thickBot="1" x14ac:dyDescent="0.25">
      <c r="A18" s="6" t="s">
        <v>22</v>
      </c>
      <c r="C18" s="3">
        <f ca="1">+C15</f>
        <v>56184.970796747111</v>
      </c>
      <c r="D18" s="4">
        <f ca="1">+C16</f>
        <v>1.919384365162641</v>
      </c>
      <c r="E18" s="35">
        <f>R19</f>
        <v>2</v>
      </c>
    </row>
    <row r="19" spans="1:19" ht="14.25" thickTop="1" thickBot="1" x14ac:dyDescent="0.25">
      <c r="A19" s="6" t="s">
        <v>23</v>
      </c>
      <c r="C19" s="3">
        <f ca="1">+D15</f>
        <v>56185.14087727273</v>
      </c>
      <c r="D19" s="4">
        <f ca="1">+D16</f>
        <v>1.9194454545454664</v>
      </c>
      <c r="E19" s="35">
        <f>S19</f>
        <v>2</v>
      </c>
      <c r="R19">
        <f>COUNT(R21:R322)</f>
        <v>2</v>
      </c>
      <c r="S19">
        <f>COUNT(S21:S322)</f>
        <v>2</v>
      </c>
    </row>
    <row r="20" spans="1:19" ht="14.25" thickTop="1" thickBot="1" x14ac:dyDescent="0.25">
      <c r="A20" s="5" t="s">
        <v>5</v>
      </c>
      <c r="B20" s="5" t="s">
        <v>6</v>
      </c>
      <c r="C20" s="5" t="s">
        <v>7</v>
      </c>
      <c r="D20" s="5" t="s">
        <v>12</v>
      </c>
      <c r="E20" s="5" t="s">
        <v>8</v>
      </c>
      <c r="F20" s="5" t="s">
        <v>9</v>
      </c>
      <c r="G20" s="5" t="s">
        <v>10</v>
      </c>
      <c r="H20" s="8" t="s">
        <v>11</v>
      </c>
      <c r="I20" s="8" t="s">
        <v>52</v>
      </c>
      <c r="J20" s="8" t="s">
        <v>51</v>
      </c>
      <c r="K20" s="8" t="s">
        <v>26</v>
      </c>
      <c r="L20" s="8" t="s">
        <v>27</v>
      </c>
      <c r="M20" s="8" t="s">
        <v>18</v>
      </c>
      <c r="N20" s="8" t="s">
        <v>21</v>
      </c>
      <c r="O20" s="8" t="s">
        <v>24</v>
      </c>
      <c r="P20" s="7" t="s">
        <v>25</v>
      </c>
      <c r="Q20" s="5" t="s">
        <v>13</v>
      </c>
      <c r="R20" s="9" t="s">
        <v>19</v>
      </c>
      <c r="S20" s="9" t="s">
        <v>20</v>
      </c>
    </row>
    <row r="21" spans="1:19" x14ac:dyDescent="0.2">
      <c r="A21" t="str">
        <f>D$7</f>
        <v>Kreiner</v>
      </c>
      <c r="C21" s="14">
        <f>C$7</f>
        <v>52501.672200000001</v>
      </c>
      <c r="D21" s="14" t="s">
        <v>28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t="shared" ref="O21:P24" ca="1" si="0">+C$11+C$12*$F21</f>
        <v>0</v>
      </c>
      <c r="P21">
        <f t="shared" ca="1" si="0"/>
        <v>5.2849999977297557E-2</v>
      </c>
      <c r="Q21" s="2">
        <f>+C21-15018.5</f>
        <v>37483.172200000001</v>
      </c>
      <c r="R21">
        <f>G21</f>
        <v>0</v>
      </c>
    </row>
    <row r="22" spans="1:19" x14ac:dyDescent="0.2">
      <c r="A22" s="39" t="s">
        <v>46</v>
      </c>
      <c r="B22" s="40" t="s">
        <v>47</v>
      </c>
      <c r="C22" s="41">
        <v>56101.644999999997</v>
      </c>
      <c r="D22" s="39" t="s">
        <v>48</v>
      </c>
      <c r="E22">
        <f>+(C22-C$7)/C$8</f>
        <v>1875.5929588666309</v>
      </c>
      <c r="F22">
        <f>ROUND(2*E22,0)/2</f>
        <v>1875.5</v>
      </c>
      <c r="G22">
        <f>+C22-(C$7+F22*C$8)</f>
        <v>0.17842324999946868</v>
      </c>
      <c r="I22">
        <f>+G22</f>
        <v>0.17842324999946868</v>
      </c>
      <c r="O22">
        <f t="shared" ca="1" si="0"/>
        <v>1.1000112533167256E-2</v>
      </c>
      <c r="P22">
        <f t="shared" ca="1" si="0"/>
        <v>0.17842324999946868</v>
      </c>
      <c r="Q22" s="2">
        <f>+C22-15018.5</f>
        <v>41083.144999999997</v>
      </c>
      <c r="S22">
        <f>G22</f>
        <v>0.17842324999946868</v>
      </c>
    </row>
    <row r="23" spans="1:19" x14ac:dyDescent="0.2">
      <c r="A23" s="42" t="s">
        <v>49</v>
      </c>
      <c r="B23" s="43" t="s">
        <v>50</v>
      </c>
      <c r="C23" s="44">
        <v>56160.018799999998</v>
      </c>
      <c r="D23" s="44">
        <v>1.1999999999999999E-3</v>
      </c>
      <c r="E23">
        <f>+(C23-C$7)/C$8</f>
        <v>1906.0058242811394</v>
      </c>
      <c r="F23">
        <f>ROUND(2*E23,0)/2</f>
        <v>1906</v>
      </c>
      <c r="G23">
        <f>+C23-(C$7+F23*C$8)</f>
        <v>1.1178999993717298E-2</v>
      </c>
      <c r="J23">
        <f>+G23</f>
        <v>1.1178999993717298E-2</v>
      </c>
      <c r="O23">
        <f t="shared" ca="1" si="0"/>
        <v>1.1178999993717298E-2</v>
      </c>
      <c r="P23">
        <f t="shared" ca="1" si="0"/>
        <v>0.18046536363619287</v>
      </c>
      <c r="Q23" s="2">
        <f>+C23-15018.5</f>
        <v>41141.518799999998</v>
      </c>
      <c r="R23">
        <f>G23</f>
        <v>1.1178999993717298E-2</v>
      </c>
    </row>
    <row r="24" spans="1:19" x14ac:dyDescent="0.2">
      <c r="A24" s="42" t="s">
        <v>49</v>
      </c>
      <c r="B24" s="43" t="s">
        <v>47</v>
      </c>
      <c r="C24" s="44">
        <v>56186.100599999998</v>
      </c>
      <c r="D24" s="44">
        <v>1.4E-3</v>
      </c>
      <c r="E24">
        <f>+(C24-C$7)/C$8</f>
        <v>1919.5944937384663</v>
      </c>
      <c r="F24">
        <f>ROUND(2*E24,0)/2</f>
        <v>1919.5</v>
      </c>
      <c r="G24">
        <f>+C24-(C$7+F24*C$8)</f>
        <v>0.18136924999998882</v>
      </c>
      <c r="J24">
        <f>+G24</f>
        <v>0.18136924999998882</v>
      </c>
      <c r="O24">
        <f t="shared" ca="1" si="0"/>
        <v>1.1258179689370594E-2</v>
      </c>
      <c r="P24">
        <f t="shared" ca="1" si="0"/>
        <v>0.18136924999998882</v>
      </c>
      <c r="Q24" s="2">
        <f>+C24-15018.5</f>
        <v>41167.600599999998</v>
      </c>
      <c r="S24">
        <f>G24</f>
        <v>0.18136924999998882</v>
      </c>
    </row>
    <row r="25" spans="1:19" x14ac:dyDescent="0.2">
      <c r="A25" s="12"/>
      <c r="B25" s="13"/>
      <c r="C25" s="11"/>
      <c r="D25" s="14"/>
      <c r="Q25" s="2"/>
    </row>
    <row r="26" spans="1:19" x14ac:dyDescent="0.2">
      <c r="A26" s="12"/>
      <c r="B26" s="13"/>
      <c r="C26" s="11"/>
      <c r="D26" s="14"/>
      <c r="Q26" s="2"/>
    </row>
    <row r="27" spans="1:19" x14ac:dyDescent="0.2">
      <c r="A27" s="10"/>
      <c r="B27" s="10"/>
      <c r="C27" s="11"/>
      <c r="D27" s="11"/>
      <c r="Q27" s="2"/>
    </row>
    <row r="28" spans="1:19" x14ac:dyDescent="0.2">
      <c r="A28" s="10"/>
      <c r="B28" s="10"/>
      <c r="C28" s="11"/>
      <c r="D28" s="11"/>
      <c r="Q28" s="2"/>
    </row>
    <row r="29" spans="1:19" x14ac:dyDescent="0.2">
      <c r="A29" s="15"/>
      <c r="B29" s="16"/>
      <c r="C29" s="17"/>
      <c r="D29" s="17"/>
      <c r="Q29" s="2"/>
    </row>
    <row r="30" spans="1:19" x14ac:dyDescent="0.2">
      <c r="A30" s="12"/>
      <c r="B30" s="13"/>
      <c r="C30" s="11"/>
      <c r="D30" s="14"/>
      <c r="Q30" s="2"/>
    </row>
    <row r="31" spans="1:19" x14ac:dyDescent="0.2">
      <c r="A31" s="15"/>
      <c r="B31" s="18"/>
      <c r="C31" s="11"/>
      <c r="D31" s="11"/>
      <c r="Q31" s="2"/>
    </row>
    <row r="32" spans="1:19" x14ac:dyDescent="0.2">
      <c r="A32" s="15"/>
      <c r="B32" s="18"/>
      <c r="C32" s="11"/>
      <c r="D32" s="11"/>
      <c r="Q32" s="2"/>
    </row>
    <row r="33" spans="1:17" x14ac:dyDescent="0.2">
      <c r="A33" s="19"/>
      <c r="B33" s="13"/>
      <c r="C33" s="11"/>
      <c r="D33" s="14"/>
      <c r="Q33" s="2"/>
    </row>
    <row r="34" spans="1:17" x14ac:dyDescent="0.2">
      <c r="A34" s="19"/>
      <c r="B34" s="13"/>
      <c r="C34" s="11"/>
      <c r="D34" s="14"/>
      <c r="Q34" s="2"/>
    </row>
    <row r="35" spans="1:17" x14ac:dyDescent="0.2">
      <c r="A35" s="19"/>
      <c r="B35" s="13"/>
      <c r="C35" s="11"/>
      <c r="D35" s="14"/>
      <c r="Q35" s="2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Graphs 1</vt:lpstr>
      <vt:lpstr>Sheet1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2024-03-06T07:00:51Z</dcterms:modified>
</cp:coreProperties>
</file>