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6D58E3F-38F6-435C-A1B2-CD5BFAA4EC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4" i="1"/>
  <c r="F24" i="1"/>
  <c r="G24" i="1"/>
  <c r="J24" i="1"/>
  <c r="E23" i="1"/>
  <c r="F23" i="1"/>
  <c r="G23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K31" i="1"/>
  <c r="Q31" i="1"/>
  <c r="Q30" i="1"/>
  <c r="Q22" i="1"/>
  <c r="Q23" i="1"/>
  <c r="Q24" i="1"/>
  <c r="Q25" i="1"/>
  <c r="Q26" i="1"/>
  <c r="Q27" i="1"/>
  <c r="Q28" i="1"/>
  <c r="Q29" i="1"/>
  <c r="E21" i="1"/>
  <c r="F21" i="1"/>
  <c r="G21" i="1"/>
  <c r="H21" i="1"/>
  <c r="F16" i="1"/>
  <c r="C17" i="1"/>
  <c r="Q21" i="1"/>
  <c r="I23" i="1"/>
  <c r="J23" i="1"/>
  <c r="E22" i="1"/>
  <c r="F22" i="1"/>
  <c r="G22" i="1"/>
  <c r="J22" i="1"/>
  <c r="C11" i="1"/>
  <c r="C12" i="1"/>
  <c r="C16" i="1" l="1"/>
  <c r="D18" i="1" s="1"/>
  <c r="O27" i="1"/>
  <c r="O25" i="1"/>
  <c r="O22" i="1"/>
  <c r="O21" i="1"/>
  <c r="O30" i="1"/>
  <c r="O24" i="1"/>
  <c r="O31" i="1"/>
  <c r="O26" i="1"/>
  <c r="O28" i="1"/>
  <c r="O23" i="1"/>
  <c r="C15" i="1"/>
  <c r="F18" i="1" s="1"/>
  <c r="O29" i="1"/>
  <c r="F17" i="1"/>
  <c r="F19" i="1" l="1"/>
  <c r="C18" i="1"/>
</calcChain>
</file>

<file path=xl/sharedStrings.xml><?xml version="1.0" encoding="utf-8"?>
<sst xmlns="http://schemas.openxmlformats.org/spreadsheetml/2006/main" count="71" uniqueCount="52">
  <si>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</si>
  <si>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</si>
  <si>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</si>
  <si>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</si>
  <si>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</si>
  <si>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</si>
  <si>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</si>
  <si>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</si>
  <si>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</si>
  <si>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</si>
  <si>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</si>
  <si>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</si>
  <si>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</si>
  <si>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</si>
  <si>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</si>
  <si>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</si>
  <si>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</si>
  <si>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</si>
  <si>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</si>
  <si>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</si>
  <si>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</si>
  <si>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</si>
  <si>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</si>
  <si>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</si>
  <si>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</si>
  <si>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</si>
  <si>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</si>
  <si>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</si>
  <si>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</si>
  <si>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</si>
  <si>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</si>
  <si>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</si>
  <si>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</si>
  <si>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</si>
  <si>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</si>
  <si>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</si>
  <si>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</si>
  <si>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</si>
  <si>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V0743 Sgr / na</t>
  </si>
  <si>
    <t>II</t>
  </si>
  <si>
    <t>I</t>
  </si>
  <si>
    <t>IBVS 4515</t>
  </si>
  <si>
    <t>Samec 1990</t>
  </si>
  <si>
    <t>Samec &amp; DeWitt 1990</t>
  </si>
  <si>
    <t>Samec 1997</t>
  </si>
  <si>
    <t>IBVS 3523</t>
  </si>
  <si>
    <t>Kreiner 2001</t>
  </si>
  <si>
    <t>EW/KW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</si>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</sst>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0" borderId="5" xfId="0" applyFont="1" applyBorder="1" applyAlignment="1">
      <alignment vertical="center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V0743 Sgr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A-436C-86D1-197931069E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">
                  <c:v>-3.8512279999849852E-2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DA-436C-86D1-197931069E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">
                  <c:v>-3.7085124997247476E-2</c:v>
                </c:pt>
                <c:pt idx="2">
                  <c:v>-3.8512279999849852E-2</c:v>
                </c:pt>
                <c:pt idx="3">
                  <c:v>-3.8921269995626062E-2</c:v>
                </c:pt>
                <c:pt idx="4">
                  <c:v>-3.9248424996912945E-2</c:v>
                </c:pt>
                <c:pt idx="5">
                  <c:v>-3.8350079994415864E-2</c:v>
                </c:pt>
                <c:pt idx="6">
                  <c:v>-3.5868245002347976E-2</c:v>
                </c:pt>
                <c:pt idx="7">
                  <c:v>-3.5877234993677121E-2</c:v>
                </c:pt>
                <c:pt idx="8">
                  <c:v>-3.8595399993937463E-2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DA-436C-86D1-197931069E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-2.9777920004562475E-2</c:v>
                </c:pt>
                <c:pt idx="10">
                  <c:v>-5.9948889997031074E-2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DA-436C-86D1-197931069E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DA-436C-86D1-197931069E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DA-436C-86D1-197931069E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DA-436C-86D1-197931069E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70712.5</c:v>
                </c:pt>
                <c:pt idx="2">
                  <c:v>70716</c:v>
                </c:pt>
                <c:pt idx="3">
                  <c:v>70719</c:v>
                </c:pt>
                <c:pt idx="4">
                  <c:v>70722.5</c:v>
                </c:pt>
                <c:pt idx="5">
                  <c:v>73376</c:v>
                </c:pt>
                <c:pt idx="6">
                  <c:v>73376.5</c:v>
                </c:pt>
                <c:pt idx="7">
                  <c:v>73379.5</c:v>
                </c:pt>
                <c:pt idx="8">
                  <c:v>73380</c:v>
                </c:pt>
                <c:pt idx="9">
                  <c:v>88224</c:v>
                </c:pt>
                <c:pt idx="10">
                  <c:v>105033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-3.2563874008654514E-3</c:v>
                </c:pt>
                <c:pt idx="1">
                  <c:v>-3.6297462083038808E-2</c:v>
                </c:pt>
                <c:pt idx="2">
                  <c:v>-3.6299097490659633E-2</c:v>
                </c:pt>
                <c:pt idx="3">
                  <c:v>-3.6300499268620341E-2</c:v>
                </c:pt>
                <c:pt idx="4">
                  <c:v>-3.6302134676241167E-2</c:v>
                </c:pt>
                <c:pt idx="5">
                  <c:v>-3.7542007282486842E-2</c:v>
                </c:pt>
                <c:pt idx="6">
                  <c:v>-3.754224091214696E-2</c:v>
                </c:pt>
                <c:pt idx="7">
                  <c:v>-3.7543642690107668E-2</c:v>
                </c:pt>
                <c:pt idx="8">
                  <c:v>-3.7543876319767779E-2</c:v>
                </c:pt>
                <c:pt idx="9">
                  <c:v>-4.4479873669347858E-2</c:v>
                </c:pt>
                <c:pt idx="10">
                  <c:v>-5.2334035583191267E-2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DA-436C-86D1-19793106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170904"/>
        <c:axId val="1"/>
      </c:scatterChart>
      <c:valAx>
        <c:axId val="87817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485396383866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17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6DA120-D54D-00BE-7680-9F4EE583A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0" customFormat="1" ht="20.25" x14ac:dyDescent="0.2">
      <c r="A1" s="38" t="s">
        <v>38</v>
      </c>
    </row>
    <row r="2" spans="1:6" s="10" customFormat="1" ht="12.95" customHeight="1" x14ac:dyDescent="0.2">
      <c r="A2" s="10" t="s">
        <v>25</v>
      </c>
      <c r="B2" s="7" t="s">
        <v>47</v>
      </c>
      <c r="D2" s="11"/>
      <c r="E2" s="12"/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1</v>
      </c>
      <c r="C4" s="14">
        <v>28094.285199999998</v>
      </c>
      <c r="D4" s="15">
        <v>0.27663632999999999</v>
      </c>
    </row>
    <row r="5" spans="1:6" s="10" customFormat="1" ht="12.95" customHeight="1" thickTop="1" x14ac:dyDescent="0.2">
      <c r="A5" s="16" t="s">
        <v>30</v>
      </c>
      <c r="C5" s="17">
        <v>-9.5</v>
      </c>
      <c r="D5" s="10" t="s">
        <v>31</v>
      </c>
    </row>
    <row r="6" spans="1:6" s="10" customFormat="1" ht="12.95" customHeight="1" x14ac:dyDescent="0.2">
      <c r="A6" s="13" t="s">
        <v>2</v>
      </c>
    </row>
    <row r="7" spans="1:6" s="10" customFormat="1" ht="12.95" customHeight="1" x14ac:dyDescent="0.2">
      <c r="A7" s="10" t="s">
        <v>3</v>
      </c>
      <c r="C7" s="10">
        <f>+C4</f>
        <v>28094.285199999998</v>
      </c>
    </row>
    <row r="8" spans="1:6" s="10" customFormat="1" ht="12.95" customHeight="1" x14ac:dyDescent="0.2">
      <c r="A8" s="10" t="s">
        <v>4</v>
      </c>
      <c r="C8" s="10">
        <f>+D4</f>
        <v>0.27663632999999999</v>
      </c>
    </row>
    <row r="9" spans="1:6" s="10" customFormat="1" ht="12.95" customHeight="1" x14ac:dyDescent="0.2">
      <c r="A9" s="18" t="s">
        <v>34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10" customFormat="1" ht="12.95" customHeight="1" thickBot="1" x14ac:dyDescent="0.25">
      <c r="C10" s="22" t="s">
        <v>21</v>
      </c>
      <c r="D10" s="22" t="s">
        <v>22</v>
      </c>
    </row>
    <row r="11" spans="1:6" s="10" customFormat="1" ht="12.95" customHeight="1" x14ac:dyDescent="0.2">
      <c r="A11" s="10" t="s">
        <v>17</v>
      </c>
      <c r="C11" s="21">
        <f ca="1">INTERCEPT(INDIRECT($D$9):G988,INDIRECT($C$9):F988)</f>
        <v>-3.2563874008654514E-3</v>
      </c>
      <c r="D11" s="11"/>
    </row>
    <row r="12" spans="1:6" s="10" customFormat="1" ht="12.95" customHeight="1" x14ac:dyDescent="0.2">
      <c r="A12" s="10" t="s">
        <v>18</v>
      </c>
      <c r="C12" s="21">
        <f ca="1">SLOPE(INDIRECT($D$9):G988,INDIRECT($C$9):F988)</f>
        <v>-4.6725932023579082E-7</v>
      </c>
      <c r="D12" s="11"/>
    </row>
    <row r="13" spans="1:6" s="10" customFormat="1" ht="12.95" customHeight="1" x14ac:dyDescent="0.2">
      <c r="A13" s="10" t="s">
        <v>20</v>
      </c>
      <c r="C13" s="11" t="s">
        <v>15</v>
      </c>
    </row>
    <row r="14" spans="1:6" s="10" customFormat="1" ht="12.95" customHeight="1" x14ac:dyDescent="0.2"/>
    <row r="15" spans="1:6" s="10" customFormat="1" ht="12.95" customHeight="1" x14ac:dyDescent="0.2">
      <c r="A15" s="23" t="s">
        <v>19</v>
      </c>
      <c r="C15" s="24">
        <f ca="1">(C7+C11)+(C8+C12)*INT(MAX(F21:F3529))</f>
        <v>57150.176514854415</v>
      </c>
      <c r="E15" s="25" t="s">
        <v>35</v>
      </c>
      <c r="F15" s="17">
        <v>1</v>
      </c>
    </row>
    <row r="16" spans="1:6" s="10" customFormat="1" ht="12.95" customHeight="1" x14ac:dyDescent="0.2">
      <c r="A16" s="13" t="s">
        <v>5</v>
      </c>
      <c r="C16" s="26">
        <f ca="1">+C8+C12</f>
        <v>0.27663586274067975</v>
      </c>
      <c r="E16" s="25" t="s">
        <v>32</v>
      </c>
      <c r="F16" s="27">
        <f ca="1">NOW()+15018.5+$C$5/24</f>
        <v>60375.835138310184</v>
      </c>
    </row>
    <row r="17" spans="1:22" s="10" customFormat="1" ht="12.95" customHeight="1" thickBot="1" x14ac:dyDescent="0.25">
      <c r="A17" s="25" t="s">
        <v>29</v>
      </c>
      <c r="C17" s="10">
        <f>COUNT(C21:C2187)</f>
        <v>11</v>
      </c>
      <c r="E17" s="25" t="s">
        <v>36</v>
      </c>
      <c r="F17" s="27">
        <f ca="1">ROUND(2*(F16-$C$7)/$C$8,0)/2+F15</f>
        <v>116694</v>
      </c>
    </row>
    <row r="18" spans="1:22" s="10" customFormat="1" ht="12.95" customHeight="1" thickTop="1" thickBot="1" x14ac:dyDescent="0.25">
      <c r="A18" s="13" t="s">
        <v>6</v>
      </c>
      <c r="C18" s="28">
        <f ca="1">+C15</f>
        <v>57150.176514854415</v>
      </c>
      <c r="D18" s="29">
        <f ca="1">+C16</f>
        <v>0.27663586274067975</v>
      </c>
      <c r="E18" s="25" t="s">
        <v>37</v>
      </c>
      <c r="F18" s="21">
        <f ca="1">ROUND(2*(F16-$C$15)/$C$16,0)/2+F15</f>
        <v>11661.5</v>
      </c>
    </row>
    <row r="19" spans="1:22" s="10" customFormat="1" ht="12.95" customHeight="1" thickTop="1" x14ac:dyDescent="0.2">
      <c r="E19" s="25" t="s">
        <v>33</v>
      </c>
      <c r="F19" s="30">
        <f ca="1">+$C$15+$C$16*F18-15018.5-$C$5/24</f>
        <v>45358.061461538186</v>
      </c>
    </row>
    <row r="20" spans="1:22" s="10" customFormat="1" ht="12.95" customHeight="1" thickBot="1" x14ac:dyDescent="0.25">
      <c r="A20" s="22" t="s">
        <v>7</v>
      </c>
      <c r="B20" s="22" t="s">
        <v>8</v>
      </c>
      <c r="C20" s="22" t="s">
        <v>9</v>
      </c>
      <c r="D20" s="22" t="s">
        <v>14</v>
      </c>
      <c r="E20" s="22" t="s">
        <v>10</v>
      </c>
      <c r="F20" s="22" t="s">
        <v>11</v>
      </c>
      <c r="G20" s="22" t="s">
        <v>12</v>
      </c>
      <c r="H20" s="31" t="s">
        <v>48</v>
      </c>
      <c r="I20" s="31" t="s">
        <v>49</v>
      </c>
      <c r="J20" s="31" t="s">
        <v>50</v>
      </c>
      <c r="K20" s="31" t="s">
        <v>51</v>
      </c>
      <c r="L20" s="31" t="s">
        <v>26</v>
      </c>
      <c r="M20" s="31" t="s">
        <v>27</v>
      </c>
      <c r="N20" s="31" t="s">
        <v>28</v>
      </c>
      <c r="O20" s="31" t="s">
        <v>24</v>
      </c>
      <c r="P20" s="32" t="s">
        <v>23</v>
      </c>
      <c r="Q20" s="22" t="s">
        <v>16</v>
      </c>
    </row>
    <row r="21" spans="1:22" s="10" customFormat="1" ht="12.95" customHeight="1" x14ac:dyDescent="0.2">
      <c r="A21" s="10" t="s">
        <v>13</v>
      </c>
      <c r="C21" s="33">
        <v>28094.285199999998</v>
      </c>
      <c r="D21" s="33" t="s">
        <v>15</v>
      </c>
      <c r="E21" s="10">
        <f t="shared" ref="E21:E30" si="0">+(C21-C$7)/C$8</f>
        <v>0</v>
      </c>
      <c r="F21" s="10">
        <f t="shared" ref="F21:F31" si="1">ROUND(2*E21,0)/2</f>
        <v>0</v>
      </c>
      <c r="G21" s="10">
        <f t="shared" ref="G21:G30" si="2">+C21-(C$7+F21*C$8)</f>
        <v>0</v>
      </c>
      <c r="H21" s="10">
        <f>+G21</f>
        <v>0</v>
      </c>
      <c r="O21" s="10">
        <f t="shared" ref="O21:O30" ca="1" si="3">+C$11+C$12*$F21</f>
        <v>-3.2563874008654514E-3</v>
      </c>
      <c r="Q21" s="34">
        <f t="shared" ref="Q21:Q30" si="4">+C21-15018.5</f>
        <v>13075.785199999998</v>
      </c>
    </row>
    <row r="22" spans="1:22" s="10" customFormat="1" ht="12.95" customHeight="1" x14ac:dyDescent="0.2">
      <c r="A22" s="35" t="s">
        <v>42</v>
      </c>
      <c r="B22" s="36" t="s">
        <v>39</v>
      </c>
      <c r="C22" s="33">
        <v>47655.8946</v>
      </c>
      <c r="D22" s="35">
        <v>4.0000000000000002E-4</v>
      </c>
      <c r="E22" s="10">
        <f t="shared" si="0"/>
        <v>70712.365942680059</v>
      </c>
      <c r="F22" s="10">
        <f t="shared" si="1"/>
        <v>70712.5</v>
      </c>
      <c r="G22" s="10">
        <f t="shared" si="2"/>
        <v>-3.7085124997247476E-2</v>
      </c>
      <c r="J22" s="10">
        <f t="shared" ref="J22:J29" si="5">+G22</f>
        <v>-3.7085124997247476E-2</v>
      </c>
      <c r="O22" s="10">
        <f t="shared" ca="1" si="3"/>
        <v>-3.6297462083038808E-2</v>
      </c>
      <c r="Q22" s="34">
        <f t="shared" si="4"/>
        <v>32637.3946</v>
      </c>
      <c r="S22" s="37"/>
      <c r="T22" s="37"/>
      <c r="V22" s="10" t="s">
        <v>43</v>
      </c>
    </row>
    <row r="23" spans="1:22" s="10" customFormat="1" ht="12.95" customHeight="1" x14ac:dyDescent="0.2">
      <c r="A23" s="35" t="s">
        <v>45</v>
      </c>
      <c r="B23" s="36" t="s">
        <v>40</v>
      </c>
      <c r="C23" s="33">
        <v>47656.861400000002</v>
      </c>
      <c r="D23" s="35">
        <v>1E-4</v>
      </c>
      <c r="E23" s="10">
        <f t="shared" si="0"/>
        <v>70715.860783722819</v>
      </c>
      <c r="F23" s="10">
        <f t="shared" si="1"/>
        <v>70716</v>
      </c>
      <c r="G23" s="10">
        <f t="shared" si="2"/>
        <v>-3.8512279999849852E-2</v>
      </c>
      <c r="I23" s="10">
        <f>+G23</f>
        <v>-3.8512279999849852E-2</v>
      </c>
      <c r="J23" s="10">
        <f t="shared" si="5"/>
        <v>-3.8512279999849852E-2</v>
      </c>
      <c r="O23" s="10">
        <f t="shared" ca="1" si="3"/>
        <v>-3.6299097490659633E-2</v>
      </c>
      <c r="Q23" s="34">
        <f t="shared" si="4"/>
        <v>32638.361400000002</v>
      </c>
      <c r="S23" s="37"/>
      <c r="T23" s="37"/>
      <c r="V23" s="10" t="s">
        <v>43</v>
      </c>
    </row>
    <row r="24" spans="1:22" s="10" customFormat="1" ht="12.95" customHeight="1" x14ac:dyDescent="0.2">
      <c r="A24" s="35" t="s">
        <v>45</v>
      </c>
      <c r="B24" s="36" t="s">
        <v>40</v>
      </c>
      <c r="C24" s="33">
        <v>47657.690900000001</v>
      </c>
      <c r="D24" s="35">
        <v>1E-4</v>
      </c>
      <c r="E24" s="10">
        <f t="shared" si="0"/>
        <v>70718.859305283593</v>
      </c>
      <c r="F24" s="10">
        <f t="shared" si="1"/>
        <v>70719</v>
      </c>
      <c r="G24" s="10">
        <f t="shared" si="2"/>
        <v>-3.8921269995626062E-2</v>
      </c>
      <c r="J24" s="10">
        <f t="shared" si="5"/>
        <v>-3.8921269995626062E-2</v>
      </c>
      <c r="O24" s="10">
        <f t="shared" ca="1" si="3"/>
        <v>-3.6300499268620341E-2</v>
      </c>
      <c r="Q24" s="34">
        <f t="shared" si="4"/>
        <v>32639.190900000001</v>
      </c>
      <c r="S24" s="37"/>
      <c r="T24" s="37"/>
      <c r="V24" s="10" t="s">
        <v>43</v>
      </c>
    </row>
    <row r="25" spans="1:22" s="10" customFormat="1" ht="12.95" customHeight="1" x14ac:dyDescent="0.2">
      <c r="A25" s="35" t="s">
        <v>45</v>
      </c>
      <c r="B25" s="36" t="s">
        <v>39</v>
      </c>
      <c r="C25" s="33">
        <v>47658.658799999997</v>
      </c>
      <c r="D25" s="35">
        <v>8.0000000000000004E-4</v>
      </c>
      <c r="E25" s="10">
        <f t="shared" si="0"/>
        <v>70722.358122665959</v>
      </c>
      <c r="F25" s="10">
        <f t="shared" si="1"/>
        <v>70722.5</v>
      </c>
      <c r="G25" s="10">
        <f t="shared" si="2"/>
        <v>-3.9248424996912945E-2</v>
      </c>
      <c r="J25" s="10">
        <f t="shared" si="5"/>
        <v>-3.9248424996912945E-2</v>
      </c>
      <c r="O25" s="10">
        <f t="shared" ca="1" si="3"/>
        <v>-3.6302134676241167E-2</v>
      </c>
      <c r="Q25" s="34">
        <f t="shared" si="4"/>
        <v>32640.158799999997</v>
      </c>
      <c r="S25" s="37"/>
      <c r="T25" s="37"/>
      <c r="V25" s="10" t="s">
        <v>43</v>
      </c>
    </row>
    <row r="26" spans="1:22" s="10" customFormat="1" ht="12.95" customHeight="1" x14ac:dyDescent="0.2">
      <c r="A26" s="35" t="s">
        <v>41</v>
      </c>
      <c r="B26" s="36" t="s">
        <v>40</v>
      </c>
      <c r="C26" s="33">
        <v>48392.714200000002</v>
      </c>
      <c r="D26" s="35">
        <v>2.9999999999999997E-4</v>
      </c>
      <c r="E26" s="10">
        <f t="shared" si="0"/>
        <v>73375.861370052167</v>
      </c>
      <c r="F26" s="10">
        <f t="shared" si="1"/>
        <v>73376</v>
      </c>
      <c r="G26" s="10">
        <f t="shared" si="2"/>
        <v>-3.8350079994415864E-2</v>
      </c>
      <c r="J26" s="10">
        <f t="shared" si="5"/>
        <v>-3.8350079994415864E-2</v>
      </c>
      <c r="O26" s="10">
        <f t="shared" ca="1" si="3"/>
        <v>-3.7542007282486842E-2</v>
      </c>
      <c r="Q26" s="34">
        <f t="shared" si="4"/>
        <v>33374.214200000002</v>
      </c>
      <c r="S26" s="37"/>
      <c r="T26" s="37"/>
      <c r="V26" s="10" t="s">
        <v>44</v>
      </c>
    </row>
    <row r="27" spans="1:22" x14ac:dyDescent="0.2">
      <c r="A27" s="3" t="s">
        <v>41</v>
      </c>
      <c r="B27" s="5" t="s">
        <v>39</v>
      </c>
      <c r="C27" s="2">
        <v>48392.854999999996</v>
      </c>
      <c r="D27" s="3">
        <v>8.0000000000000004E-4</v>
      </c>
      <c r="E27">
        <f t="shared" si="0"/>
        <v>73376.370341523827</v>
      </c>
      <c r="F27">
        <f t="shared" si="1"/>
        <v>73376.5</v>
      </c>
      <c r="G27">
        <f t="shared" si="2"/>
        <v>-3.5868245002347976E-2</v>
      </c>
      <c r="J27">
        <f t="shared" si="5"/>
        <v>-3.5868245002347976E-2</v>
      </c>
      <c r="O27">
        <f t="shared" ca="1" si="3"/>
        <v>-3.754224091214696E-2</v>
      </c>
      <c r="Q27" s="1">
        <f t="shared" si="4"/>
        <v>33374.354999999996</v>
      </c>
      <c r="S27" s="4"/>
      <c r="T27" s="4"/>
      <c r="V27" t="s">
        <v>44</v>
      </c>
    </row>
    <row r="28" spans="1:22" x14ac:dyDescent="0.2">
      <c r="A28" s="3" t="s">
        <v>41</v>
      </c>
      <c r="B28" s="5" t="s">
        <v>39</v>
      </c>
      <c r="C28" s="2">
        <v>48393.6849</v>
      </c>
      <c r="D28" s="3">
        <v>5.9999999999999995E-4</v>
      </c>
      <c r="E28">
        <f t="shared" si="0"/>
        <v>73379.370309026301</v>
      </c>
      <c r="F28">
        <f t="shared" si="1"/>
        <v>73379.5</v>
      </c>
      <c r="G28">
        <f t="shared" si="2"/>
        <v>-3.5877234993677121E-2</v>
      </c>
      <c r="J28">
        <f t="shared" si="5"/>
        <v>-3.5877234993677121E-2</v>
      </c>
      <c r="O28">
        <f t="shared" ca="1" si="3"/>
        <v>-3.7543642690107668E-2</v>
      </c>
      <c r="Q28" s="1">
        <f t="shared" si="4"/>
        <v>33375.1849</v>
      </c>
      <c r="S28" s="4"/>
      <c r="T28" s="4"/>
      <c r="V28" t="s">
        <v>44</v>
      </c>
    </row>
    <row r="29" spans="1:22" x14ac:dyDescent="0.2">
      <c r="A29" s="3" t="s">
        <v>41</v>
      </c>
      <c r="B29" s="5" t="s">
        <v>40</v>
      </c>
      <c r="C29" s="2">
        <v>48393.820500000002</v>
      </c>
      <c r="D29" s="3">
        <v>4.0000000000000002E-4</v>
      </c>
      <c r="E29">
        <f t="shared" si="0"/>
        <v>73379.86048325614</v>
      </c>
      <c r="F29">
        <f t="shared" si="1"/>
        <v>73380</v>
      </c>
      <c r="G29">
        <f t="shared" si="2"/>
        <v>-3.8595399993937463E-2</v>
      </c>
      <c r="J29">
        <f t="shared" si="5"/>
        <v>-3.8595399993937463E-2</v>
      </c>
      <c r="O29">
        <f t="shared" ca="1" si="3"/>
        <v>-3.7543876319767779E-2</v>
      </c>
      <c r="Q29" s="1">
        <f t="shared" si="4"/>
        <v>33375.320500000002</v>
      </c>
      <c r="S29" s="4"/>
      <c r="T29" s="4"/>
      <c r="V29" t="s">
        <v>44</v>
      </c>
    </row>
    <row r="30" spans="1:22" x14ac:dyDescent="0.2">
      <c r="A30" s="6" t="s">
        <v>46</v>
      </c>
      <c r="C30" s="2">
        <v>52500.218999999997</v>
      </c>
      <c r="D30" s="3"/>
      <c r="E30">
        <f t="shared" si="0"/>
        <v>88223.892357160759</v>
      </c>
      <c r="F30">
        <f t="shared" si="1"/>
        <v>88224</v>
      </c>
      <c r="G30">
        <f t="shared" si="2"/>
        <v>-2.9777920004562475E-2</v>
      </c>
      <c r="K30">
        <f>+G30</f>
        <v>-2.9777920004562475E-2</v>
      </c>
      <c r="O30">
        <f t="shared" ca="1" si="3"/>
        <v>-4.4479873669347858E-2</v>
      </c>
      <c r="Q30" s="1">
        <f t="shared" si="4"/>
        <v>37481.718999999997</v>
      </c>
    </row>
    <row r="31" spans="1:22" x14ac:dyDescent="0.2">
      <c r="A31" s="8" t="s">
        <v>0</v>
      </c>
      <c r="B31" s="9" t="s">
        <v>40</v>
      </c>
      <c r="C31" s="8">
        <v>57150.168899999997</v>
      </c>
      <c r="D31" s="8">
        <v>2.0000000000000001E-4</v>
      </c>
      <c r="E31">
        <f>+(C31-C$7)/C$8</f>
        <v>105032.78329350306</v>
      </c>
      <c r="F31">
        <f t="shared" si="1"/>
        <v>105033</v>
      </c>
      <c r="G31">
        <f>+C31-(C$7+F31*C$8)</f>
        <v>-5.9948889997031074E-2</v>
      </c>
      <c r="K31">
        <f>+G31</f>
        <v>-5.9948889997031074E-2</v>
      </c>
      <c r="O31">
        <f ca="1">+C$11+C$12*$F31</f>
        <v>-5.2334035583191267E-2</v>
      </c>
      <c r="Q31" s="1">
        <f>+C31-15018.5</f>
        <v>42131.668899999997</v>
      </c>
    </row>
    <row r="32" spans="1:2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phoneticPr fontId="7" type="noConversion"/>
  <hyperlinks>
    <hyperlink ref="H62845" r:id="rId1" display="http://vsolj.cetus-net.org/bulletin.html"/>
    <hyperlink ref="H62838" r:id="rId2" display="https://www.aavso.org/ejaavso"/>
    <hyperlink ref="I62845" r:id="rId3" display="http://vsolj.cetus-net.org/bulletin.html"/>
    <hyperlink ref="AQ56496" r:id="rId4" display="http://cdsbib.u-strasbg.fr/cgi-bin/cdsbib?1990RMxAA..21..381G"/>
    <hyperlink ref="H62842" r:id="rId5" display="https://www.aavso.org/ejaavso"/>
    <hyperlink ref="AP3860" r:id="rId6" display="http://cdsbib.u-strasbg.fr/cgi-bin/cdsbib?1990RMxAA..21..381G"/>
    <hyperlink ref="AP3863" r:id="rId7" display="http://cdsbib.u-strasbg.fr/cgi-bin/cdsbib?1990RMxAA..21..381G"/>
    <hyperlink ref="AP3861" r:id="rId8" display="http://cdsbib.u-strasbg.fr/cgi-bin/cdsbib?1990RMxAA..21..381G"/>
    <hyperlink ref="AP3845" r:id="rId9" display="http://cdsbib.u-strasbg.fr/cgi-bin/cdsbib?1990RMxAA..21..381G"/>
    <hyperlink ref="AQ4074" r:id="rId10" display="http://cdsbib.u-strasbg.fr/cgi-bin/cdsbib?1990RMxAA..21..381G"/>
    <hyperlink ref="AQ4078" r:id="rId11" display="http://cdsbib.u-strasbg.fr/cgi-bin/cdsbib?1990RMxAA..21..381G"/>
    <hyperlink ref="AQ63758" r:id="rId12" display="http://cdsbib.u-strasbg.fr/cgi-bin/cdsbib?1990RMxAA..21..381G"/>
    <hyperlink ref="I966" r:id="rId13" display="http://vsolj.cetus-net.org/bulletin.html"/>
    <hyperlink ref="H966" r:id="rId14" display="http://vsolj.cetus-net.org/bulletin.html"/>
    <hyperlink ref="AQ64419" r:id="rId15" display="http://cdsbib.u-strasbg.fr/cgi-bin/cdsbib?1990RMxAA..21..381G"/>
    <hyperlink ref="AQ64418" r:id="rId16" display="http://cdsbib.u-strasbg.fr/cgi-bin/cdsbib?1990RMxAA..21..381G"/>
    <hyperlink ref="AP2136" r:id="rId17" display="http://cdsbib.u-strasbg.fr/cgi-bin/cdsbib?1990RMxAA..21..381G"/>
    <hyperlink ref="AP2154" r:id="rId18" display="http://cdsbib.u-strasbg.fr/cgi-bin/cdsbib?1990RMxAA..21..381G"/>
    <hyperlink ref="AP2155" r:id="rId19" display="http://cdsbib.u-strasbg.fr/cgi-bin/cdsbib?1990RMxAA..21..381G"/>
    <hyperlink ref="AP215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2024-03-06T07:02:35Z</dcterms:modified>
</cp:coreProperties>
</file>