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B9D4CCA-8B87-4B5B-B41F-18168C3BC6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5" i="1" l="1"/>
  <c r="E16" i="1" s="1"/>
  <c r="E17" i="1" s="1"/>
  <c r="C17" i="1"/>
  <c r="Q22" i="1"/>
  <c r="Q23" i="1"/>
  <c r="Q24" i="1"/>
  <c r="Q25" i="1"/>
  <c r="C7" i="1"/>
  <c r="E22" i="1"/>
  <c r="F22" i="1"/>
  <c r="C8" i="1"/>
  <c r="E24" i="1"/>
  <c r="F24" i="1"/>
  <c r="G24" i="1"/>
  <c r="J24" i="1"/>
  <c r="Q21" i="1"/>
  <c r="E23" i="1"/>
  <c r="F23" i="1"/>
  <c r="G23" i="1"/>
  <c r="J23" i="1"/>
  <c r="E21" i="1"/>
  <c r="F21" i="1"/>
  <c r="G21" i="1"/>
  <c r="E25" i="1"/>
  <c r="F25" i="1"/>
  <c r="G25" i="1"/>
  <c r="J25" i="1"/>
  <c r="G22" i="1"/>
  <c r="J22" i="1"/>
  <c r="H21" i="1"/>
  <c r="C11" i="1"/>
  <c r="C12" i="1"/>
  <c r="C16" i="1"/>
  <c r="D18" i="1"/>
  <c r="O23" i="1"/>
  <c r="O24" i="1"/>
  <c r="O22" i="1"/>
  <c r="O21" i="1"/>
  <c r="O25" i="1"/>
  <c r="C15" i="1"/>
  <c r="C18" i="1"/>
</calcChain>
</file>

<file path=xl/sharedStrings.xml><?xml version="1.0" encoding="utf-8"?>
<sst xmlns="http://schemas.openxmlformats.org/spreadsheetml/2006/main" count="52" uniqueCount="44">
  <si>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</si>
  <si>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</si>
  <si>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</si>
  <si>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</si>
  <si>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</si>
  <si>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</si>
  <si>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</si>
  <si>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</si>
  <si>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</si>
  <si>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</si>
  <si>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</si>
  <si>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</si>
  <si>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</si>
  <si>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</si>
  <si>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</si>
  <si>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</si>
  <si>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</si>
  <si>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</si>
  <si>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</si>
  <si>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</si>
  <si>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</si>
  <si>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</si>
  <si>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</si>
  <si>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</si>
  <si>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</si>
  <si>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</si>
  <si>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</si>
  <si>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</si>
  <si>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</si>
  <si>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</si>
  <si>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IBVS 5690</t>
  </si>
  <si>
    <t>I</t>
  </si>
  <si>
    <t>II</t>
  </si>
  <si>
    <t>EW</t>
  </si>
  <si>
    <t>V1068 Sgr / ??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</si>
  <si>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</si>
  <si>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</si>
  <si>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</si>
  <si>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</si>
  <si>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</si>
  <si>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</si>
  <si>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vis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</si>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</sst>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2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V1068 Sgr - O-C Diagr.</a:t>
            </a:r>
          </a:p>
        </c:rich>
      </c:tx>
      <c:layout>
        <c:manualLayout>
          <c:xMode val="edge"/>
          <c:yMode val="edge"/>
          <c:x val="0.3602588206361119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78942920199375"/>
          <c:w val="0.8061395696653259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50-4F5C-9423-E92AF074D7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50-4F5C-9423-E92AF074D7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2.2587200008274522E-2</c:v>
                </c:pt>
                <c:pt idx="2">
                  <c:v>2.2779999999329448E-2</c:v>
                </c:pt>
                <c:pt idx="3">
                  <c:v>2.2001200006343424E-2</c:v>
                </c:pt>
                <c:pt idx="4">
                  <c:v>2.2115200008556712E-2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50-4F5C-9423-E92AF074D7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50-4F5C-9423-E92AF074D7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50-4F5C-9423-E92AF074D7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50-4F5C-9423-E92AF074D7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50-4F5C-9423-E92AF074D7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3.0758214936144057E-7</c:v>
                </c:pt>
                <c:pt idx="1">
                  <c:v>2.2361536620579849E-2</c:v>
                </c:pt>
                <c:pt idx="2">
                  <c:v>2.2367594759658577E-2</c:v>
                </c:pt>
                <c:pt idx="3">
                  <c:v>2.2371899226898723E-2</c:v>
                </c:pt>
                <c:pt idx="4">
                  <c:v>2.23822618332176E-2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50-4F5C-9423-E92AF074D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047608"/>
        <c:axId val="1"/>
      </c:scatterChart>
      <c:valAx>
        <c:axId val="582047608"/>
        <c:scaling>
          <c:orientation val="minMax"/>
          <c:min val="7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.5000000000000001E-2"/>
          <c:min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047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63021807249861"/>
          <c:y val="0.9204921861831491"/>
          <c:w val="0.7463656138297737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V1068 Sgr - O-C Diagr.</a:t>
            </a:r>
          </a:p>
        </c:rich>
      </c:tx>
      <c:layout>
        <c:manualLayout>
          <c:xMode val="edge"/>
          <c:yMode val="edge"/>
          <c:x val="0.3596774193548387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14634168126798494"/>
          <c:w val="0.8064516129032257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69-4E5B-B24C-72E2A77FBE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69-4E5B-B24C-72E2A77FBE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2.2587200008274522E-2</c:v>
                </c:pt>
                <c:pt idx="2">
                  <c:v>2.2779999999329448E-2</c:v>
                </c:pt>
                <c:pt idx="3">
                  <c:v>2.2001200006343424E-2</c:v>
                </c:pt>
                <c:pt idx="4">
                  <c:v>2.2115200008556712E-2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69-4E5B-B24C-72E2A77FBE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69-4E5B-B24C-72E2A77FBE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69-4E5B-B24C-72E2A77FBE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69-4E5B-B24C-72E2A77FBE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69-4E5B-B24C-72E2A77FBE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70131</c:v>
                </c:pt>
                <c:pt idx="2">
                  <c:v>70150</c:v>
                </c:pt>
                <c:pt idx="3">
                  <c:v>70163.5</c:v>
                </c:pt>
                <c:pt idx="4">
                  <c:v>70196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3.0758214936144057E-7</c:v>
                </c:pt>
                <c:pt idx="1">
                  <c:v>2.2361536620579849E-2</c:v>
                </c:pt>
                <c:pt idx="2">
                  <c:v>2.2367594759658577E-2</c:v>
                </c:pt>
                <c:pt idx="3">
                  <c:v>2.2371899226898723E-2</c:v>
                </c:pt>
                <c:pt idx="4">
                  <c:v>2.23822618332176E-2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69-4E5B-B24C-72E2A77FB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053008"/>
        <c:axId val="1"/>
      </c:scatterChart>
      <c:valAx>
        <c:axId val="582053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053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32258064516128"/>
          <c:y val="0.92073298764483702"/>
          <c:w val="0.7451612903225806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28575</xdr:rowOff>
    </xdr:from>
    <xdr:to>
      <xdr:col>15</xdr:col>
      <xdr:colOff>504825</xdr:colOff>
      <xdr:row>18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C57324F-87E7-BB43-7247-8161493E0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228600</xdr:colOff>
      <xdr:row>0</xdr:row>
      <xdr:rowOff>19050</xdr:rowOff>
    </xdr:from>
    <xdr:to>
      <xdr:col>25</xdr:col>
      <xdr:colOff>647700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0E13435-115D-6582-DD17-B2F6DCE58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s="2" customFormat="1" ht="20.25" x14ac:dyDescent="0.2">
      <c r="A1" s="25" t="s">
        <v>34</v>
      </c>
    </row>
    <row r="2" spans="1:5" s="2" customFormat="1" ht="12.95" customHeight="1" x14ac:dyDescent="0.2">
      <c r="A2" s="2" t="s">
        <v>24</v>
      </c>
      <c r="B2" s="2" t="s">
        <v>33</v>
      </c>
      <c r="C2" s="4"/>
      <c r="D2" s="4"/>
    </row>
    <row r="3" spans="1:5" s="2" customFormat="1" ht="12.95" customHeight="1" thickBot="1" x14ac:dyDescent="0.25"/>
    <row r="4" spans="1:5" s="2" customFormat="1" ht="12.95" customHeight="1" thickTop="1" thickBot="1" x14ac:dyDescent="0.25">
      <c r="A4" s="5" t="s">
        <v>0</v>
      </c>
      <c r="C4" s="6">
        <v>27568.600999999999</v>
      </c>
      <c r="D4" s="7">
        <v>0.36996879999999999</v>
      </c>
    </row>
    <row r="5" spans="1:5" s="2" customFormat="1" ht="12.95" customHeight="1" x14ac:dyDescent="0.2"/>
    <row r="6" spans="1:5" s="2" customFormat="1" ht="12.95" customHeight="1" x14ac:dyDescent="0.2">
      <c r="A6" s="5" t="s">
        <v>1</v>
      </c>
    </row>
    <row r="7" spans="1:5" s="2" customFormat="1" ht="12.95" customHeight="1" x14ac:dyDescent="0.2">
      <c r="A7" s="2" t="s">
        <v>2</v>
      </c>
      <c r="C7" s="2">
        <f>+C4</f>
        <v>27568.600999999999</v>
      </c>
      <c r="D7" s="2" t="s">
        <v>43</v>
      </c>
    </row>
    <row r="8" spans="1:5" s="2" customFormat="1" ht="12.95" customHeight="1" x14ac:dyDescent="0.2">
      <c r="A8" s="2" t="s">
        <v>3</v>
      </c>
      <c r="C8" s="2">
        <f>+D4</f>
        <v>0.36996879999999999</v>
      </c>
      <c r="D8" s="2" t="s">
        <v>43</v>
      </c>
    </row>
    <row r="9" spans="1:5" s="2" customFormat="1" ht="12.95" customHeight="1" x14ac:dyDescent="0.2">
      <c r="A9" s="8" t="s">
        <v>35</v>
      </c>
      <c r="C9" s="9">
        <v>-9.5</v>
      </c>
      <c r="D9" s="2" t="s">
        <v>36</v>
      </c>
    </row>
    <row r="10" spans="1:5" s="2" customFormat="1" ht="12.95" customHeight="1" thickBot="1" x14ac:dyDescent="0.25">
      <c r="C10" s="10" t="s">
        <v>20</v>
      </c>
      <c r="D10" s="10" t="s">
        <v>21</v>
      </c>
    </row>
    <row r="11" spans="1:5" s="2" customFormat="1" ht="12.95" customHeight="1" x14ac:dyDescent="0.2">
      <c r="A11" s="2" t="s">
        <v>16</v>
      </c>
      <c r="C11" s="2">
        <f>INTERCEPT(G21:G998,F21:F998)</f>
        <v>3.0758214936144057E-7</v>
      </c>
      <c r="D11" s="4"/>
    </row>
    <row r="12" spans="1:5" s="2" customFormat="1" ht="12.95" customHeight="1" x14ac:dyDescent="0.2">
      <c r="A12" s="2" t="s">
        <v>17</v>
      </c>
      <c r="C12" s="2">
        <f>SLOPE(G21:G998,F21:F998)</f>
        <v>3.1884942519613991E-7</v>
      </c>
      <c r="D12" s="4"/>
    </row>
    <row r="13" spans="1:5" s="2" customFormat="1" ht="12.95" customHeight="1" x14ac:dyDescent="0.2">
      <c r="A13" s="2" t="s">
        <v>19</v>
      </c>
      <c r="C13" s="4" t="s">
        <v>14</v>
      </c>
      <c r="D13" s="4"/>
    </row>
    <row r="14" spans="1:5" s="2" customFormat="1" ht="12.95" customHeight="1" x14ac:dyDescent="0.2"/>
    <row r="15" spans="1:5" s="2" customFormat="1" ht="12.95" customHeight="1" x14ac:dyDescent="0.2">
      <c r="A15" s="11" t="s">
        <v>18</v>
      </c>
      <c r="C15" s="12">
        <f>(C7+C11)+(C8+C12)*INT(MAX(F21:F3533))</f>
        <v>53538.953267061836</v>
      </c>
      <c r="D15" s="13" t="s">
        <v>37</v>
      </c>
      <c r="E15" s="14">
        <f ca="1">TODAY()+15018.5-B9/24</f>
        <v>60376.5</v>
      </c>
    </row>
    <row r="16" spans="1:5" s="2" customFormat="1" ht="12.95" customHeight="1" x14ac:dyDescent="0.2">
      <c r="A16" s="5" t="s">
        <v>4</v>
      </c>
      <c r="C16" s="15">
        <f>+C8+C12</f>
        <v>0.36996911884942518</v>
      </c>
      <c r="D16" s="13" t="s">
        <v>38</v>
      </c>
      <c r="E16" s="14">
        <f ca="1">ROUND(2*(E15-C15)/C16,0)/2+1</f>
        <v>18482.5</v>
      </c>
    </row>
    <row r="17" spans="1:17" s="2" customFormat="1" ht="12.95" customHeight="1" thickBot="1" x14ac:dyDescent="0.25">
      <c r="A17" s="13" t="s">
        <v>29</v>
      </c>
      <c r="C17" s="2">
        <f>COUNT(C21:C2191)</f>
        <v>5</v>
      </c>
      <c r="D17" s="13" t="s">
        <v>39</v>
      </c>
      <c r="E17" s="16">
        <f ca="1">+C15+C16*E16-15018.5-C9/24</f>
        <v>45358.803339529673</v>
      </c>
    </row>
    <row r="18" spans="1:17" s="2" customFormat="1" ht="12.95" customHeight="1" thickTop="1" thickBot="1" x14ac:dyDescent="0.25">
      <c r="A18" s="5" t="s">
        <v>5</v>
      </c>
      <c r="C18" s="17">
        <f>+C15</f>
        <v>53538.953267061836</v>
      </c>
      <c r="D18" s="18">
        <f>+C16</f>
        <v>0.36996911884942518</v>
      </c>
      <c r="E18" s="19" t="s">
        <v>40</v>
      </c>
    </row>
    <row r="19" spans="1:17" s="2" customFormat="1" ht="12.95" customHeight="1" thickTop="1" x14ac:dyDescent="0.2"/>
    <row r="20" spans="1:17" s="2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20" t="s">
        <v>12</v>
      </c>
      <c r="I20" s="20" t="s">
        <v>41</v>
      </c>
      <c r="J20" s="20" t="s">
        <v>42</v>
      </c>
      <c r="K20" s="20" t="s">
        <v>25</v>
      </c>
      <c r="L20" s="20" t="s">
        <v>26</v>
      </c>
      <c r="M20" s="20" t="s">
        <v>27</v>
      </c>
      <c r="N20" s="20" t="s">
        <v>28</v>
      </c>
      <c r="O20" s="20" t="s">
        <v>23</v>
      </c>
      <c r="P20" s="21" t="s">
        <v>22</v>
      </c>
      <c r="Q20" s="10" t="s">
        <v>15</v>
      </c>
    </row>
    <row r="21" spans="1:17" s="2" customFormat="1" ht="12.95" customHeight="1" x14ac:dyDescent="0.2">
      <c r="A21" s="2" t="s">
        <v>12</v>
      </c>
      <c r="C21" s="22">
        <v>27568.600999999999</v>
      </c>
      <c r="D21" s="22" t="s">
        <v>14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>+C$11+C$12*$F21</f>
        <v>3.0758214936144057E-7</v>
      </c>
      <c r="Q21" s="23">
        <f>+C21-15018.5</f>
        <v>12550.100999999999</v>
      </c>
    </row>
    <row r="22" spans="1:17" s="2" customFormat="1" ht="12.95" customHeight="1" x14ac:dyDescent="0.2">
      <c r="A22" s="2" t="s">
        <v>30</v>
      </c>
      <c r="B22" s="24" t="s">
        <v>31</v>
      </c>
      <c r="C22" s="22">
        <v>53514.905500000001</v>
      </c>
      <c r="D22" s="22">
        <v>6.9999999999999999E-4</v>
      </c>
      <c r="E22" s="2">
        <f>+(C22-C$7)/C$8</f>
        <v>70131.061051634635</v>
      </c>
      <c r="F22" s="2">
        <f>ROUND(2*E22,0)/2</f>
        <v>70131</v>
      </c>
      <c r="G22" s="2">
        <f>+C22-(C$7+F22*C$8)</f>
        <v>2.2587200008274522E-2</v>
      </c>
      <c r="J22" s="2">
        <f>+G22</f>
        <v>2.2587200008274522E-2</v>
      </c>
      <c r="O22" s="2">
        <f>+C$11+C$12*$F22</f>
        <v>2.2361536620579849E-2</v>
      </c>
      <c r="Q22" s="23">
        <f>+C22-15018.5</f>
        <v>38496.405500000001</v>
      </c>
    </row>
    <row r="23" spans="1:17" s="2" customFormat="1" ht="12.95" customHeight="1" x14ac:dyDescent="0.2">
      <c r="A23" s="2" t="s">
        <v>30</v>
      </c>
      <c r="B23" s="24" t="s">
        <v>31</v>
      </c>
      <c r="C23" s="22">
        <v>53521.935100000002</v>
      </c>
      <c r="D23" s="22">
        <v>2.0000000000000001E-4</v>
      </c>
      <c r="E23" s="2">
        <f>+(C23-C$7)/C$8</f>
        <v>70150.06157275966</v>
      </c>
      <c r="F23" s="2">
        <f>ROUND(2*E23,0)/2</f>
        <v>70150</v>
      </c>
      <c r="G23" s="2">
        <f>+C23-(C$7+F23*C$8)</f>
        <v>2.2779999999329448E-2</v>
      </c>
      <c r="J23" s="2">
        <f>+G23</f>
        <v>2.2779999999329448E-2</v>
      </c>
      <c r="O23" s="2">
        <f>+C$11+C$12*$F23</f>
        <v>2.2367594759658577E-2</v>
      </c>
      <c r="Q23" s="23">
        <f>+C23-15018.5</f>
        <v>38503.435100000002</v>
      </c>
    </row>
    <row r="24" spans="1:17" s="2" customFormat="1" ht="12.95" customHeight="1" x14ac:dyDescent="0.2">
      <c r="A24" s="2" t="s">
        <v>30</v>
      </c>
      <c r="B24" s="24" t="s">
        <v>32</v>
      </c>
      <c r="C24" s="22">
        <v>53526.928899999999</v>
      </c>
      <c r="D24" s="22">
        <v>2.0000000000000001E-4</v>
      </c>
      <c r="E24" s="2">
        <f>+(C24-C$7)/C$8</f>
        <v>70163.559467717278</v>
      </c>
      <c r="F24" s="2">
        <f>ROUND(2*E24,0)/2</f>
        <v>70163.5</v>
      </c>
      <c r="G24" s="2">
        <f>+C24-(C$7+F24*C$8)</f>
        <v>2.2001200006343424E-2</v>
      </c>
      <c r="J24" s="2">
        <f>+G24</f>
        <v>2.2001200006343424E-2</v>
      </c>
      <c r="O24" s="2">
        <f>+C$11+C$12*$F24</f>
        <v>2.2371899226898723E-2</v>
      </c>
      <c r="Q24" s="23">
        <f>+C24-15018.5</f>
        <v>38508.428899999999</v>
      </c>
    </row>
    <row r="25" spans="1:17" s="2" customFormat="1" ht="12.95" customHeight="1" x14ac:dyDescent="0.2">
      <c r="A25" s="2" t="s">
        <v>30</v>
      </c>
      <c r="B25" s="24" t="s">
        <v>31</v>
      </c>
      <c r="C25" s="22">
        <v>53538.953000000001</v>
      </c>
      <c r="D25" s="22">
        <v>5.0000000000000001E-4</v>
      </c>
      <c r="E25" s="2">
        <f>+(C25-C$7)/C$8</f>
        <v>70196.059775851376</v>
      </c>
      <c r="F25" s="2">
        <f>ROUND(2*E25,0)/2</f>
        <v>70196</v>
      </c>
      <c r="G25" s="2">
        <f>+C25-(C$7+F25*C$8)</f>
        <v>2.2115200008556712E-2</v>
      </c>
      <c r="J25" s="2">
        <f>+G25</f>
        <v>2.2115200008556712E-2</v>
      </c>
      <c r="O25" s="2">
        <f>+C$11+C$12*$F25</f>
        <v>2.23822618332176E-2</v>
      </c>
      <c r="Q25" s="23">
        <f>+C25-15018.5</f>
        <v>38520.453000000001</v>
      </c>
    </row>
    <row r="26" spans="1:17" s="2" customFormat="1" ht="12.95" customHeight="1" x14ac:dyDescent="0.2">
      <c r="C26" s="22"/>
      <c r="D26" s="22"/>
      <c r="Q26" s="23"/>
    </row>
    <row r="27" spans="1:17" s="2" customFormat="1" ht="12.95" customHeight="1" x14ac:dyDescent="0.2">
      <c r="C27" s="22"/>
      <c r="D27" s="22"/>
      <c r="Q27" s="23"/>
    </row>
    <row r="28" spans="1:17" s="2" customFormat="1" ht="12.95" customHeight="1" x14ac:dyDescent="0.2">
      <c r="C28" s="22"/>
      <c r="D28" s="22"/>
      <c r="Q28" s="23"/>
    </row>
    <row r="29" spans="1:17" s="2" customFormat="1" ht="12.95" customHeight="1" x14ac:dyDescent="0.2">
      <c r="C29" s="22"/>
      <c r="D29" s="22"/>
      <c r="Q29" s="23"/>
    </row>
    <row r="30" spans="1:17" x14ac:dyDescent="0.2">
      <c r="C30" s="3"/>
      <c r="D30" s="3"/>
      <c r="Q30" s="1"/>
    </row>
    <row r="31" spans="1:17" x14ac:dyDescent="0.2">
      <c r="C31" s="3"/>
      <c r="D31" s="3"/>
      <c r="Q31" s="1"/>
    </row>
    <row r="32" spans="1:17" x14ac:dyDescent="0.2">
      <c r="C32" s="3"/>
      <c r="D32" s="3"/>
      <c r="Q32" s="1"/>
    </row>
    <row r="33" spans="3:17" x14ac:dyDescent="0.2">
      <c r="C33" s="3"/>
      <c r="D33" s="3"/>
      <c r="Q33" s="1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2024-03-07T03:05:50Z</dcterms:modified>
</cp:coreProperties>
</file>