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9C19AAC-BFB2-49D4-853D-3667AEC712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6" i="1" s="1"/>
  <c r="F17" i="1" s="1"/>
  <c r="Q22" i="1"/>
  <c r="C8" i="1"/>
  <c r="C7" i="1"/>
  <c r="E21" i="1"/>
  <c r="F21" i="1"/>
  <c r="C17" i="1"/>
  <c r="Q21" i="1"/>
  <c r="G21" i="1"/>
  <c r="E22" i="1"/>
  <c r="F22" i="1"/>
  <c r="G22" i="1"/>
  <c r="I22" i="1"/>
  <c r="H21" i="1"/>
  <c r="C12" i="1"/>
  <c r="C16" i="1"/>
  <c r="D18" i="1"/>
  <c r="C11" i="1"/>
  <c r="O22" i="1"/>
  <c r="O21" i="1"/>
  <c r="C15" i="1"/>
  <c r="C18" i="1"/>
  <c r="F15" i="1" l="1"/>
</calcChain>
</file>

<file path=xl/sharedStrings.xml><?xml version="1.0" encoding="utf-8"?>
<sst xmlns="http://schemas.openxmlformats.org/spreadsheetml/2006/main" count="46" uniqueCount="45">
  <si>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</si>
  <si>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</si>
  <si>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</si>
  <si>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</si>
  <si>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</si>
  <si>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</si>
  <si>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</si>
  <si>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</si>
  <si>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</si>
  <si>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</si>
  <si>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</si>
  <si>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</si>
  <si>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</si>
  <si>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</si>
  <si>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</si>
  <si>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</si>
  <si>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</si>
  <si>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</si>
  <si>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</si>
  <si>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</si>
  <si>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</si>
  <si>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</si>
  <si>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</si>
  <si>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</si>
  <si>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</si>
  <si>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</si>
  <si>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</si>
  <si>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</si>
  <si>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</si>
  <si>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</si>
  <si>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# of data points:</t>
  </si>
  <si>
    <t>V4202 Sgr / GSC 6842-0181</t>
  </si>
  <si>
    <t>VSX Eph.</t>
  </si>
  <si>
    <t>VSX</t>
  </si>
  <si>
    <t>IBVS 5690</t>
  </si>
  <si>
    <t>I</t>
  </si>
  <si>
    <t>E</t>
  </si>
  <si>
    <t>Add cycle</t>
  </si>
  <si>
    <t>JD today</t>
  </si>
  <si>
    <t>Old Cycle</t>
  </si>
  <si>
    <t>New Cycle</t>
  </si>
  <si>
    <t>Next ToM</t>
  </si>
  <si>
    <t>Local time</t>
  </si>
  <si>
    <t>My time zone 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</si>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</sst>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1" applyNumberFormat="0" applyFont="0" applyFill="0" applyAlignment="0" applyProtection="0"/>
  </cellStyleXfs>
  <cellXfs count="2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V4202 Sgr - O-C Diagr.</a:t>
            </a:r>
          </a:p>
        </c:rich>
      </c:tx>
      <c:layout>
        <c:manualLayout>
          <c:xMode val="edge"/>
          <c:yMode val="edge"/>
          <c:x val="0.3602588206361119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80452405950567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A8-4ED0-8C30-CADC0517B2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-1.5740000002551824E-2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A8-4ED0-8C30-CADC0517B2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A8-4ED0-8C30-CADC0517B2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A8-4ED0-8C30-CADC0517B2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A8-4ED0-8C30-CADC0517B2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A8-4ED0-8C30-CADC0517B2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A8-4ED0-8C30-CADC0517B2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-1.5740000002551824E-2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A8-4ED0-8C30-CADC0517B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650632"/>
        <c:axId val="1"/>
      </c:scatterChart>
      <c:valAx>
        <c:axId val="870650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0650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40081581078618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17</xdr:col>
      <xdr:colOff>552450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62F71B-16D2-EEDA-C0A7-1F13F20AF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3" customFormat="1" ht="20.25" x14ac:dyDescent="0.2">
      <c r="A1" s="25" t="s">
        <v>31</v>
      </c>
    </row>
    <row r="2" spans="1:6" s="3" customFormat="1" ht="12.95" customHeight="1" x14ac:dyDescent="0.2">
      <c r="A2" s="3" t="s">
        <v>24</v>
      </c>
      <c r="B2" s="3" t="s">
        <v>36</v>
      </c>
      <c r="C2" s="4"/>
      <c r="D2" s="4"/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32</v>
      </c>
      <c r="C4" s="6">
        <v>51951.423000000003</v>
      </c>
      <c r="D4" s="7">
        <v>1.39134</v>
      </c>
    </row>
    <row r="5" spans="1:6" s="3" customFormat="1" ht="12.95" customHeight="1" x14ac:dyDescent="0.2">
      <c r="A5" s="8" t="s">
        <v>43</v>
      </c>
      <c r="C5" s="9">
        <v>-9.5</v>
      </c>
    </row>
    <row r="6" spans="1:6" s="3" customFormat="1" ht="12.95" customHeight="1" x14ac:dyDescent="0.2">
      <c r="A6" s="5" t="s">
        <v>0</v>
      </c>
    </row>
    <row r="7" spans="1:6" s="3" customFormat="1" ht="12.95" customHeight="1" x14ac:dyDescent="0.2">
      <c r="A7" s="3" t="s">
        <v>1</v>
      </c>
      <c r="C7" s="3">
        <f>+C4</f>
        <v>51951.423000000003</v>
      </c>
    </row>
    <row r="8" spans="1:6" s="3" customFormat="1" ht="12.95" customHeight="1" x14ac:dyDescent="0.2">
      <c r="A8" s="3" t="s">
        <v>2</v>
      </c>
      <c r="C8" s="3">
        <f>+D4</f>
        <v>1.39134</v>
      </c>
    </row>
    <row r="9" spans="1:6" s="3" customFormat="1" ht="12.95" customHeight="1" x14ac:dyDescent="0.2"/>
    <row r="10" spans="1:6" s="3" customFormat="1" ht="12.95" customHeight="1" thickBot="1" x14ac:dyDescent="0.25">
      <c r="C10" s="10" t="s">
        <v>19</v>
      </c>
      <c r="D10" s="10" t="s">
        <v>20</v>
      </c>
    </row>
    <row r="11" spans="1:6" s="3" customFormat="1" ht="12.95" customHeight="1" x14ac:dyDescent="0.2">
      <c r="A11" s="3" t="s">
        <v>15</v>
      </c>
      <c r="C11" s="3">
        <f>INTERCEPT(G21:G999,$F21:$F999)</f>
        <v>0</v>
      </c>
      <c r="D11" s="4"/>
    </row>
    <row r="12" spans="1:6" s="3" customFormat="1" ht="12.95" customHeight="1" x14ac:dyDescent="0.2">
      <c r="A12" s="3" t="s">
        <v>16</v>
      </c>
      <c r="C12" s="3">
        <f>SLOPE(G21:G999,$F21:$F999)</f>
        <v>-1.3615916957224761E-5</v>
      </c>
      <c r="D12" s="4"/>
    </row>
    <row r="13" spans="1:6" s="3" customFormat="1" ht="12.95" customHeight="1" x14ac:dyDescent="0.2">
      <c r="A13" s="3" t="s">
        <v>18</v>
      </c>
      <c r="C13" s="4" t="s">
        <v>13</v>
      </c>
      <c r="D13" s="4"/>
      <c r="E13" s="11" t="s">
        <v>37</v>
      </c>
      <c r="F13" s="12">
        <v>1</v>
      </c>
    </row>
    <row r="14" spans="1:6" s="3" customFormat="1" ht="12.95" customHeight="1" x14ac:dyDescent="0.2">
      <c r="A14" s="3" t="s">
        <v>23</v>
      </c>
      <c r="E14" s="11" t="s">
        <v>38</v>
      </c>
      <c r="F14" s="13">
        <f ca="1">NOW()+15018.5+$C$5/24</f>
        <v>60376.692840972217</v>
      </c>
    </row>
    <row r="15" spans="1:6" s="3" customFormat="1" ht="12.95" customHeight="1" x14ac:dyDescent="0.2">
      <c r="A15" s="8" t="s">
        <v>17</v>
      </c>
      <c r="C15" s="13">
        <f>($C$7+C$11)+($C$8+C$12)*INT(MAX($F21:$F3533))</f>
        <v>53559.796300000002</v>
      </c>
      <c r="E15" s="11" t="s">
        <v>39</v>
      </c>
      <c r="F15" s="14">
        <f ca="1">ROUND(2*(F14-$C$7)/$C$8,0)/2+F13</f>
        <v>6056.5</v>
      </c>
    </row>
    <row r="16" spans="1:6" s="3" customFormat="1" ht="12.95" customHeight="1" x14ac:dyDescent="0.2">
      <c r="A16" s="5" t="s">
        <v>3</v>
      </c>
      <c r="C16" s="15">
        <f>+$C$8+C$12</f>
        <v>1.3913263840830428</v>
      </c>
      <c r="E16" s="11" t="s">
        <v>40</v>
      </c>
      <c r="F16" s="14">
        <f ca="1">ROUND(2*(F14-$C$15)/$C$16,0)/2+F13</f>
        <v>4900.5</v>
      </c>
    </row>
    <row r="17" spans="1:17" s="3" customFormat="1" ht="12.95" customHeight="1" thickBot="1" x14ac:dyDescent="0.25">
      <c r="A17" s="11" t="s">
        <v>30</v>
      </c>
      <c r="C17" s="3">
        <f>COUNT(C21:C2191)</f>
        <v>2</v>
      </c>
      <c r="E17" s="11" t="s">
        <v>41</v>
      </c>
      <c r="F17" s="16">
        <f ca="1">+$C$15+$C$16*F16-15018.5-$C$5/24</f>
        <v>45359.887078532287</v>
      </c>
    </row>
    <row r="18" spans="1:17" s="3" customFormat="1" ht="12.95" customHeight="1" thickTop="1" thickBot="1" x14ac:dyDescent="0.25">
      <c r="A18" s="5" t="s">
        <v>4</v>
      </c>
      <c r="C18" s="17">
        <f>+C15</f>
        <v>53559.796300000002</v>
      </c>
      <c r="D18" s="18">
        <f>+C16</f>
        <v>1.3913263840830428</v>
      </c>
      <c r="F18" s="19" t="s">
        <v>42</v>
      </c>
    </row>
    <row r="19" spans="1:17" s="3" customFormat="1" ht="12.95" customHeight="1" thickTop="1" x14ac:dyDescent="0.2"/>
    <row r="20" spans="1:17" s="3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12</v>
      </c>
      <c r="E20" s="10" t="s">
        <v>8</v>
      </c>
      <c r="F20" s="10" t="s">
        <v>9</v>
      </c>
      <c r="G20" s="10" t="s">
        <v>10</v>
      </c>
      <c r="H20" s="20" t="s">
        <v>11</v>
      </c>
      <c r="I20" s="20" t="s">
        <v>29</v>
      </c>
      <c r="J20" s="20" t="s">
        <v>44</v>
      </c>
      <c r="K20" s="20" t="s">
        <v>25</v>
      </c>
      <c r="L20" s="20" t="s">
        <v>26</v>
      </c>
      <c r="M20" s="20" t="s">
        <v>27</v>
      </c>
      <c r="N20" s="20" t="s">
        <v>28</v>
      </c>
      <c r="O20" s="20" t="s">
        <v>22</v>
      </c>
      <c r="P20" s="21" t="s">
        <v>21</v>
      </c>
      <c r="Q20" s="10" t="s">
        <v>14</v>
      </c>
    </row>
    <row r="21" spans="1:17" s="3" customFormat="1" ht="12.95" customHeight="1" x14ac:dyDescent="0.2">
      <c r="A21" s="3" t="s">
        <v>33</v>
      </c>
      <c r="C21" s="3">
        <v>51951.423000000003</v>
      </c>
      <c r="D21" s="4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>+C$11+C$12*$F21</f>
        <v>0</v>
      </c>
      <c r="Q21" s="22">
        <f>+C21-15018.5</f>
        <v>36932.923000000003</v>
      </c>
    </row>
    <row r="22" spans="1:17" s="3" customFormat="1" ht="12.95" customHeight="1" x14ac:dyDescent="0.2">
      <c r="A22" s="3" t="s">
        <v>34</v>
      </c>
      <c r="B22" s="23" t="s">
        <v>35</v>
      </c>
      <c r="C22" s="24">
        <v>53559.796300000002</v>
      </c>
      <c r="D22" s="24">
        <v>2E-3</v>
      </c>
      <c r="E22" s="3">
        <f>+(C22-C$7)/C$8</f>
        <v>1155.988687164891</v>
      </c>
      <c r="F22" s="3">
        <f>ROUND(2*E22,0)/2</f>
        <v>1156</v>
      </c>
      <c r="G22" s="3">
        <f>+C22-(C$7+F22*C$8)</f>
        <v>-1.5740000002551824E-2</v>
      </c>
      <c r="I22" s="3">
        <f>+G22</f>
        <v>-1.5740000002551824E-2</v>
      </c>
      <c r="O22" s="3">
        <f>+C$11+C$12*$F22</f>
        <v>-1.5740000002551824E-2</v>
      </c>
      <c r="Q22" s="22">
        <f>+C22-15018.5</f>
        <v>38541.296300000002</v>
      </c>
    </row>
    <row r="23" spans="1:17" s="3" customFormat="1" ht="12.95" customHeight="1" x14ac:dyDescent="0.2">
      <c r="D23" s="4"/>
      <c r="Q23" s="22"/>
    </row>
    <row r="24" spans="1:17" s="3" customFormat="1" ht="12.95" customHeight="1" x14ac:dyDescent="0.2">
      <c r="D24" s="4"/>
      <c r="Q24" s="22"/>
    </row>
    <row r="25" spans="1:17" s="3" customFormat="1" ht="12.95" customHeight="1" x14ac:dyDescent="0.2">
      <c r="D25" s="4"/>
      <c r="Q25" s="22"/>
    </row>
    <row r="26" spans="1:17" s="3" customFormat="1" ht="12.95" customHeight="1" x14ac:dyDescent="0.2">
      <c r="D26" s="4"/>
      <c r="Q26" s="22"/>
    </row>
    <row r="27" spans="1:17" s="3" customFormat="1" ht="12.95" customHeight="1" x14ac:dyDescent="0.2">
      <c r="D27" s="4"/>
      <c r="Q27" s="22"/>
    </row>
    <row r="28" spans="1:17" s="3" customFormat="1" ht="12.95" customHeight="1" x14ac:dyDescent="0.2">
      <c r="D28" s="4"/>
      <c r="Q28" s="22"/>
    </row>
    <row r="29" spans="1:17" s="3" customFormat="1" ht="12.95" customHeight="1" x14ac:dyDescent="0.2">
      <c r="D29" s="4"/>
      <c r="Q29" s="22"/>
    </row>
    <row r="30" spans="1:17" s="3" customFormat="1" ht="12.95" customHeight="1" x14ac:dyDescent="0.2">
      <c r="D30" s="4"/>
      <c r="Q30" s="22"/>
    </row>
    <row r="31" spans="1:17" s="3" customFormat="1" ht="12.95" customHeight="1" x14ac:dyDescent="0.2">
      <c r="D31" s="4"/>
      <c r="Q31" s="22"/>
    </row>
    <row r="32" spans="1:17" x14ac:dyDescent="0.2">
      <c r="D32" s="2"/>
      <c r="Q32" s="1"/>
    </row>
    <row r="33" spans="4:17" x14ac:dyDescent="0.2">
      <c r="D33" s="2"/>
      <c r="Q33" s="1"/>
    </row>
    <row r="34" spans="4:17" x14ac:dyDescent="0.2">
      <c r="D34" s="2"/>
    </row>
    <row r="35" spans="4:17" x14ac:dyDescent="0.2">
      <c r="D35" s="2"/>
    </row>
    <row r="36" spans="4:17" x14ac:dyDescent="0.2">
      <c r="D36" s="2"/>
    </row>
    <row r="37" spans="4:17" x14ac:dyDescent="0.2">
      <c r="D37" s="2"/>
    </row>
    <row r="38" spans="4:17" x14ac:dyDescent="0.2">
      <c r="D38" s="2"/>
    </row>
    <row r="39" spans="4:17" x14ac:dyDescent="0.2">
      <c r="D39" s="2"/>
    </row>
    <row r="40" spans="4:17" x14ac:dyDescent="0.2">
      <c r="D40" s="2"/>
    </row>
    <row r="41" spans="4:17" x14ac:dyDescent="0.2">
      <c r="D41" s="2"/>
    </row>
    <row r="42" spans="4:17" x14ac:dyDescent="0.2">
      <c r="D42" s="2"/>
    </row>
    <row r="43" spans="4:17" x14ac:dyDescent="0.2">
      <c r="D43" s="2"/>
    </row>
    <row r="44" spans="4:17" x14ac:dyDescent="0.2">
      <c r="D44" s="2"/>
    </row>
    <row r="45" spans="4:17" x14ac:dyDescent="0.2">
      <c r="D45" s="2"/>
    </row>
    <row r="46" spans="4:17" x14ac:dyDescent="0.2">
      <c r="D46" s="2"/>
    </row>
    <row r="47" spans="4:17" x14ac:dyDescent="0.2">
      <c r="D47" s="2"/>
    </row>
    <row r="48" spans="4:17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2024-03-07T03:37:41Z</dcterms:modified>
</cp:coreProperties>
</file>