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0D3809-3F9D-4A28-BCA0-F53498C703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E21" i="1"/>
  <c r="F21" i="1"/>
  <c r="A21" i="1"/>
  <c r="G11" i="1"/>
  <c r="F11" i="1"/>
  <c r="C7" i="1"/>
  <c r="C8" i="1"/>
  <c r="E15" i="1"/>
  <c r="C17" i="1"/>
  <c r="Q21" i="1"/>
  <c r="G21" i="1"/>
  <c r="E22" i="1"/>
  <c r="F22" i="1"/>
  <c r="G22" i="1"/>
  <c r="H22" i="1"/>
  <c r="H21" i="1"/>
  <c r="C11" i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<sst xmlns="http://schemas.openxmlformats.org/spreadsheetml/2006/main" count="50" uniqueCount="46">
  <si>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</si>
  <si>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</si>
  <si>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</si>
  <si>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</si>
  <si>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</si>
  <si>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</si>
  <si>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</si>
  <si>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</si>
  <si>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</si>
  <si>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</si>
  <si>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</si>
  <si>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</si>
  <si>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</si>
  <si>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</si>
  <si>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</si>
  <si>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</si>
  <si>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</si>
  <si>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</si>
  <si>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</si>
  <si>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</si>
  <si>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</si>
  <si>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</si>
  <si>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</si>
  <si>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</si>
  <si>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</si>
  <si>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</si>
  <si>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</si>
  <si>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</si>
  <si>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</si>
  <si>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</si>
  <si>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</si>
  <si>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</si>
  <si>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</si>
  <si>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</si>
  <si>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</si>
  <si>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</si>
  <si>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</si>
  <si>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G7404-4911_Sgr.xls</t>
  </si>
  <si>
    <t>EA</t>
  </si>
  <si>
    <t>IBVS 5495 Eph.</t>
  </si>
  <si>
    <t>IBVS 5495</t>
  </si>
  <si>
    <t>Sgr</t>
  </si>
  <si>
    <t>V5565 Sgr / GSC 7404-4911  / NSV 10456</t>
  </si>
  <si>
    <t>IBVS 6093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</si>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</sst>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V5565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-0.41599999999743886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FB-458C-B8AE-433689B09D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B-458C-B8AE-433689B09D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FB-458C-B8AE-433689B09D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FB-458C-B8AE-433689B09D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FB-458C-B8AE-433689B09D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FB-458C-B8AE-433689B09D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FB-458C-B8AE-433689B09D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-0.41599999999743886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FB-458C-B8AE-433689B09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779536"/>
        <c:axId val="1"/>
      </c:scatterChart>
      <c:valAx>
        <c:axId val="89277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779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65E867-0DE0-5EEF-9F40-7DD928116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6" customFormat="1" ht="20.25" x14ac:dyDescent="0.2">
      <c r="A1" s="33" t="s">
        <v>42</v>
      </c>
      <c r="E1" s="34"/>
      <c r="F1" s="34" t="s">
        <v>37</v>
      </c>
      <c r="G1" s="2" t="s">
        <v>38</v>
      </c>
      <c r="H1" s="8" t="s">
        <v>39</v>
      </c>
      <c r="I1" s="3">
        <v>52819.835999999996</v>
      </c>
      <c r="J1" s="3">
        <v>4.3028000000000004</v>
      </c>
      <c r="K1" s="4" t="s">
        <v>40</v>
      </c>
      <c r="L1" s="5" t="s">
        <v>41</v>
      </c>
    </row>
    <row r="2" spans="1:12" s="6" customFormat="1" ht="12.95" customHeight="1" x14ac:dyDescent="0.2">
      <c r="A2" s="6" t="s">
        <v>23</v>
      </c>
      <c r="B2" s="6" t="s">
        <v>38</v>
      </c>
      <c r="C2" s="7"/>
      <c r="D2" s="6" t="s">
        <v>37</v>
      </c>
    </row>
    <row r="3" spans="1:12" s="6" customFormat="1" ht="12.95" customHeight="1" thickBot="1" x14ac:dyDescent="0.25"/>
    <row r="4" spans="1:12" s="6" customFormat="1" ht="12.95" customHeight="1" thickTop="1" thickBot="1" x14ac:dyDescent="0.25">
      <c r="A4" s="8" t="s">
        <v>39</v>
      </c>
      <c r="C4" s="9">
        <v>52819.835999999996</v>
      </c>
      <c r="D4" s="10">
        <v>4.3028000000000004</v>
      </c>
    </row>
    <row r="5" spans="1:12" s="6" customFormat="1" ht="12.95" customHeight="1" x14ac:dyDescent="0.2"/>
    <row r="6" spans="1:12" s="6" customFormat="1" ht="12.95" customHeight="1" x14ac:dyDescent="0.2">
      <c r="A6" s="11" t="s">
        <v>0</v>
      </c>
    </row>
    <row r="7" spans="1:12" s="6" customFormat="1" ht="12.95" customHeight="1" x14ac:dyDescent="0.2">
      <c r="A7" s="6" t="s">
        <v>1</v>
      </c>
      <c r="C7" s="6">
        <f>+C4</f>
        <v>52819.835999999996</v>
      </c>
    </row>
    <row r="8" spans="1:12" s="6" customFormat="1" ht="12.95" customHeight="1" x14ac:dyDescent="0.2">
      <c r="A8" s="6" t="s">
        <v>2</v>
      </c>
      <c r="C8" s="6">
        <f>+D4</f>
        <v>4.3028000000000004</v>
      </c>
    </row>
    <row r="9" spans="1:12" s="6" customFormat="1" ht="12.95" customHeight="1" x14ac:dyDescent="0.2">
      <c r="A9" s="8" t="s">
        <v>30</v>
      </c>
      <c r="C9" s="12">
        <v>-9.5</v>
      </c>
      <c r="D9" s="6" t="s">
        <v>31</v>
      </c>
    </row>
    <row r="10" spans="1:12" s="6" customFormat="1" ht="12.95" customHeight="1" thickBot="1" x14ac:dyDescent="0.25">
      <c r="C10" s="13" t="s">
        <v>19</v>
      </c>
      <c r="D10" s="13" t="s">
        <v>20</v>
      </c>
    </row>
    <row r="11" spans="1:12" s="6" customFormat="1" ht="12.95" customHeight="1" x14ac:dyDescent="0.2">
      <c r="A11" s="6" t="s">
        <v>14</v>
      </c>
      <c r="C11" s="14">
        <f ca="1">INTERCEPT(INDIRECT($G$11):G992,INDIRECT($F$11):F992)</f>
        <v>0</v>
      </c>
      <c r="D11" s="7"/>
      <c r="F11" s="15" t="str">
        <f>"F"&amp;E19</f>
        <v>F21</v>
      </c>
      <c r="G11" s="14" t="str">
        <f>"G"&amp;E19</f>
        <v>G21</v>
      </c>
    </row>
    <row r="12" spans="1:12" s="6" customFormat="1" ht="12.95" customHeight="1" x14ac:dyDescent="0.2">
      <c r="A12" s="6" t="s">
        <v>15</v>
      </c>
      <c r="C12" s="14">
        <f ca="1">SLOPE(INDIRECT($G$11):G992,INDIRECT($F$11):F992)</f>
        <v>-4.9085545722411664E-4</v>
      </c>
      <c r="D12" s="7"/>
    </row>
    <row r="13" spans="1:12" s="6" customFormat="1" ht="12.95" customHeight="1" x14ac:dyDescent="0.2">
      <c r="A13" s="6" t="s">
        <v>18</v>
      </c>
      <c r="C13" s="7" t="s">
        <v>12</v>
      </c>
      <c r="D13" s="7"/>
    </row>
    <row r="14" spans="1:12" s="6" customFormat="1" ht="12.95" customHeight="1" x14ac:dyDescent="0.2"/>
    <row r="15" spans="1:12" s="6" customFormat="1" ht="12.95" customHeight="1" x14ac:dyDescent="0.2">
      <c r="A15" s="16" t="s">
        <v>16</v>
      </c>
      <c r="C15" s="17">
        <f ca="1">(C7+C11)+(C8+C12)*INT(MAX(F21:F3533))</f>
        <v>56463.89184542773</v>
      </c>
      <c r="D15" s="18" t="s">
        <v>32</v>
      </c>
      <c r="E15" s="19">
        <f ca="1">TODAY()+15018.5-B9/24</f>
        <v>60376.5</v>
      </c>
    </row>
    <row r="16" spans="1:12" s="6" customFormat="1" ht="12.95" customHeight="1" x14ac:dyDescent="0.2">
      <c r="A16" s="11" t="s">
        <v>3</v>
      </c>
      <c r="C16" s="20">
        <f ca="1">+C8+C12</f>
        <v>4.3023091445427761</v>
      </c>
      <c r="D16" s="18" t="s">
        <v>33</v>
      </c>
      <c r="E16" s="19">
        <f ca="1">ROUND(2*(E15-C15)/C16,0)/2+1</f>
        <v>910.5</v>
      </c>
    </row>
    <row r="17" spans="1:17" s="6" customFormat="1" ht="12.95" customHeight="1" thickBot="1" x14ac:dyDescent="0.25">
      <c r="A17" s="18" t="s">
        <v>29</v>
      </c>
      <c r="C17" s="6">
        <f>COUNT(C21:C2191)</f>
        <v>2</v>
      </c>
      <c r="D17" s="18" t="s">
        <v>34</v>
      </c>
      <c r="E17" s="21">
        <f ca="1">+C15+C16*E16-15018.5-C9/24</f>
        <v>45363.04015486726</v>
      </c>
    </row>
    <row r="18" spans="1:17" s="6" customFormat="1" ht="12.95" customHeight="1" thickTop="1" thickBot="1" x14ac:dyDescent="0.25">
      <c r="A18" s="11" t="s">
        <v>4</v>
      </c>
      <c r="C18" s="22">
        <f ca="1">+C15</f>
        <v>56463.89184542773</v>
      </c>
      <c r="D18" s="23">
        <f ca="1">+C16</f>
        <v>4.3023091445427761</v>
      </c>
      <c r="E18" s="24" t="s">
        <v>35</v>
      </c>
    </row>
    <row r="19" spans="1:17" s="6" customFormat="1" ht="12.95" customHeight="1" thickTop="1" x14ac:dyDescent="0.2">
      <c r="A19" s="25" t="s">
        <v>36</v>
      </c>
      <c r="E19" s="26">
        <v>21</v>
      </c>
    </row>
    <row r="20" spans="1:17" s="6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7" t="s">
        <v>28</v>
      </c>
      <c r="I20" s="27" t="s">
        <v>45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13</v>
      </c>
    </row>
    <row r="21" spans="1:17" s="6" customFormat="1" ht="12.95" customHeight="1" x14ac:dyDescent="0.2">
      <c r="A21" s="6" t="str">
        <f>$K$1</f>
        <v>IBVS 5495</v>
      </c>
      <c r="C21" s="29">
        <f>+$C$4</f>
        <v>52819.835999999996</v>
      </c>
      <c r="D21" s="29" t="s">
        <v>12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0">
        <f>+C21-15018.5</f>
        <v>37801.335999999996</v>
      </c>
    </row>
    <row r="22" spans="1:17" s="6" customFormat="1" ht="12.95" customHeight="1" x14ac:dyDescent="0.2">
      <c r="A22" s="31" t="s">
        <v>43</v>
      </c>
      <c r="B22" s="32" t="s">
        <v>44</v>
      </c>
      <c r="C22" s="31">
        <v>56466.042999999998</v>
      </c>
      <c r="D22" s="31">
        <v>3.0000000000000001E-3</v>
      </c>
      <c r="E22" s="6">
        <f>+(C22-C$7)/C$8</f>
        <v>847.40331876917401</v>
      </c>
      <c r="F22" s="6">
        <f>ROUND(2*E22,0)/2</f>
        <v>847.5</v>
      </c>
      <c r="G22" s="6">
        <f>+C22-(C$7+F22*C$8)</f>
        <v>-0.41599999999743886</v>
      </c>
      <c r="H22" s="6">
        <f>+G22</f>
        <v>-0.41599999999743886</v>
      </c>
      <c r="O22" s="6">
        <f ca="1">+C$11+C$12*$F22</f>
        <v>-0.41599999999743886</v>
      </c>
      <c r="Q22" s="30">
        <f>+C22-15018.5</f>
        <v>41447.542999999998</v>
      </c>
    </row>
    <row r="23" spans="1:17" s="6" customFormat="1" ht="12.95" customHeight="1" x14ac:dyDescent="0.2">
      <c r="C23" s="29"/>
      <c r="D23" s="29"/>
      <c r="Q23" s="30"/>
    </row>
    <row r="24" spans="1:17" s="6" customFormat="1" ht="12.95" customHeight="1" x14ac:dyDescent="0.2">
      <c r="Q24" s="30"/>
    </row>
    <row r="25" spans="1:17" s="6" customFormat="1" ht="12.95" customHeight="1" x14ac:dyDescent="0.2">
      <c r="C25" s="29"/>
      <c r="D25" s="29"/>
      <c r="Q25" s="30"/>
    </row>
    <row r="26" spans="1:17" s="6" customFormat="1" ht="12.95" customHeight="1" x14ac:dyDescent="0.2">
      <c r="C26" s="29"/>
      <c r="D26" s="29"/>
      <c r="Q26" s="30"/>
    </row>
    <row r="27" spans="1:17" s="6" customFormat="1" ht="12.95" customHeight="1" x14ac:dyDescent="0.2">
      <c r="C27" s="29"/>
      <c r="D27" s="29"/>
      <c r="Q27" s="30"/>
    </row>
    <row r="28" spans="1:17" s="6" customFormat="1" ht="12.95" customHeight="1" x14ac:dyDescent="0.2">
      <c r="C28" s="29"/>
      <c r="D28" s="29"/>
      <c r="Q28" s="30"/>
    </row>
    <row r="29" spans="1:17" s="6" customFormat="1" ht="12.95" customHeight="1" x14ac:dyDescent="0.2">
      <c r="C29" s="29"/>
      <c r="D29" s="29"/>
      <c r="Q29" s="30"/>
    </row>
    <row r="30" spans="1:17" s="6" customFormat="1" ht="12.95" customHeight="1" x14ac:dyDescent="0.2">
      <c r="C30" s="29"/>
      <c r="D30" s="29"/>
      <c r="Q30" s="30"/>
    </row>
    <row r="31" spans="1:17" s="6" customFormat="1" ht="12.95" customHeight="1" x14ac:dyDescent="0.2">
      <c r="C31" s="29"/>
      <c r="D31" s="29"/>
      <c r="Q31" s="30"/>
    </row>
    <row r="32" spans="1:17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s="6" customFormat="1" ht="12.95" customHeight="1" x14ac:dyDescent="0.2">
      <c r="C35" s="29"/>
      <c r="D35" s="29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2024-03-07T03:47:04Z</dcterms:modified>
</cp:coreProperties>
</file>