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D7AA07-D7E6-491F-B9F0-24AFF91095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I22" i="1"/>
  <c r="C9" i="1"/>
  <c r="D9" i="1"/>
  <c r="D8" i="1"/>
  <c r="F16" i="1"/>
  <c r="F17" i="1" s="1"/>
  <c r="C17" i="1"/>
  <c r="Q21" i="1"/>
  <c r="E21" i="1"/>
  <c r="F21" i="1"/>
  <c r="G21" i="1"/>
  <c r="I21" i="1"/>
  <c r="C11" i="1"/>
  <c r="C12" i="1"/>
  <c r="C16" i="1" l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<sst xmlns="http://schemas.openxmlformats.org/spreadsheetml/2006/main" count="54" uniqueCount="51">
  <si>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</si>
  <si>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</si>
  <si>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</si>
  <si>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</si>
  <si>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</si>
  <si>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</si>
  <si>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</si>
  <si>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</si>
  <si>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</si>
  <si>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</si>
  <si>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</si>
  <si>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</si>
  <si>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</si>
  <si>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</si>
  <si>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</si>
  <si>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</si>
  <si>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</si>
  <si>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</si>
  <si>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</si>
  <si>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</si>
  <si>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</si>
  <si>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</si>
  <si>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</si>
  <si>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</si>
  <si>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</si>
  <si>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</si>
  <si>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</si>
  <si>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</si>
  <si>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</si>
  <si>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</si>
  <si>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</si>
  <si>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</si>
  <si>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</si>
  <si>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</si>
  <si>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</si>
  <si>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</si>
  <si>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</si>
  <si>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</si>
  <si>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</si>
  <si>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</si>
  <si>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</si>
  <si>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V5572 Sgr</t>
  </si>
  <si>
    <t>G6888-2186</t>
  </si>
  <si>
    <t>V5572 SGr</t>
  </si>
  <si>
    <t>EA</t>
  </si>
  <si>
    <t>pr_0</t>
  </si>
  <si>
    <t xml:space="preserve">B8V </t>
  </si>
  <si>
    <t>V5572 Sgr / GSC 6888-2186</t>
  </si>
  <si>
    <t>GCVS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</si>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</sst>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V5572 Sgr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2-4949-B667-479753F7D9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4.2209999999613501E-2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2-4949-B667-479753F7D9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2-4949-B667-479753F7D9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2-4949-B667-479753F7D9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2-4949-B667-479753F7D9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2-4949-B667-479753F7D9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2-4949-B667-479753F7D9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4.2209999999613501E-2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2-4949-B667-479753F7D9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C2-4949-B667-479753F7D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813816"/>
        <c:axId val="1"/>
      </c:scatterChart>
      <c:valAx>
        <c:axId val="881813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813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4704CE-E331-06BB-FF80-6AFAFB95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2" customFormat="1" ht="20.25" x14ac:dyDescent="0.2">
      <c r="A1" s="42" t="s">
        <v>47</v>
      </c>
      <c r="F1" s="7" t="s">
        <v>41</v>
      </c>
      <c r="G1" s="2">
        <v>2009</v>
      </c>
      <c r="H1" s="3"/>
      <c r="I1" s="8" t="s">
        <v>42</v>
      </c>
      <c r="J1" s="7" t="s">
        <v>43</v>
      </c>
      <c r="K1" s="9">
        <v>19.320309999999999</v>
      </c>
      <c r="L1" s="5">
        <v>-28.124500000000001</v>
      </c>
      <c r="M1" s="6">
        <v>52055.777000000002</v>
      </c>
      <c r="N1" s="6">
        <v>1.4397899999999999</v>
      </c>
      <c r="O1" s="4" t="s">
        <v>44</v>
      </c>
      <c r="P1" s="10">
        <v>7.6</v>
      </c>
      <c r="Q1" s="10">
        <v>7.95</v>
      </c>
      <c r="R1" s="11" t="s">
        <v>45</v>
      </c>
      <c r="S1" s="4" t="s">
        <v>46</v>
      </c>
    </row>
    <row r="2" spans="1:19" s="12" customFormat="1" ht="12.95" customHeight="1" x14ac:dyDescent="0.2">
      <c r="A2" s="12" t="s">
        <v>23</v>
      </c>
      <c r="B2" s="12" t="s">
        <v>44</v>
      </c>
      <c r="C2" s="13"/>
      <c r="D2" s="14"/>
    </row>
    <row r="3" spans="1:19" s="12" customFormat="1" ht="12.95" customHeight="1" thickBot="1" x14ac:dyDescent="0.25"/>
    <row r="4" spans="1:19" s="12" customFormat="1" ht="12.95" customHeight="1" thickTop="1" thickBot="1" x14ac:dyDescent="0.25">
      <c r="A4" s="15" t="s">
        <v>0</v>
      </c>
      <c r="C4" s="16">
        <v>52055.777000000002</v>
      </c>
      <c r="D4" s="17">
        <v>1.4397899999999999</v>
      </c>
    </row>
    <row r="5" spans="1:19" s="12" customFormat="1" ht="12.95" customHeight="1" thickTop="1" x14ac:dyDescent="0.2">
      <c r="A5" s="18" t="s">
        <v>28</v>
      </c>
      <c r="C5" s="19">
        <v>-9.5</v>
      </c>
      <c r="D5" s="12" t="s">
        <v>29</v>
      </c>
    </row>
    <row r="6" spans="1:19" s="12" customFormat="1" ht="12.95" customHeight="1" x14ac:dyDescent="0.2">
      <c r="A6" s="15" t="s">
        <v>1</v>
      </c>
    </row>
    <row r="7" spans="1:19" s="12" customFormat="1" ht="12.95" customHeight="1" x14ac:dyDescent="0.2">
      <c r="A7" s="12" t="s">
        <v>2</v>
      </c>
      <c r="C7" s="43">
        <v>52055.777000000002</v>
      </c>
      <c r="D7" s="21" t="s">
        <v>48</v>
      </c>
    </row>
    <row r="8" spans="1:19" s="12" customFormat="1" ht="12.95" customHeight="1" x14ac:dyDescent="0.2">
      <c r="A8" s="12" t="s">
        <v>3</v>
      </c>
      <c r="C8" s="43">
        <f>N1</f>
        <v>1.4397899999999999</v>
      </c>
      <c r="D8" s="21" t="str">
        <f>D7</f>
        <v>GCVS</v>
      </c>
    </row>
    <row r="9" spans="1:19" s="12" customFormat="1" ht="12.95" customHeight="1" x14ac:dyDescent="0.2">
      <c r="A9" s="22" t="s">
        <v>32</v>
      </c>
      <c r="B9" s="23">
        <v>21</v>
      </c>
      <c r="C9" s="24" t="str">
        <f>"F"&amp;B9</f>
        <v>F21</v>
      </c>
      <c r="D9" s="25" t="str">
        <f>"G"&amp;B9</f>
        <v>G21</v>
      </c>
    </row>
    <row r="10" spans="1:19" s="12" customFormat="1" ht="12.95" customHeight="1" thickBot="1" x14ac:dyDescent="0.25">
      <c r="C10" s="26" t="s">
        <v>19</v>
      </c>
      <c r="D10" s="26" t="s">
        <v>20</v>
      </c>
    </row>
    <row r="11" spans="1:19" s="12" customFormat="1" ht="12.95" customHeight="1" x14ac:dyDescent="0.2">
      <c r="A11" s="12" t="s">
        <v>15</v>
      </c>
      <c r="C11" s="25">
        <f ca="1">INTERCEPT(INDIRECT($D$9):G992,INDIRECT($C$9):F992)</f>
        <v>0</v>
      </c>
      <c r="D11" s="14"/>
    </row>
    <row r="12" spans="1:19" s="12" customFormat="1" ht="12.95" customHeight="1" x14ac:dyDescent="0.2">
      <c r="A12" s="12" t="s">
        <v>16</v>
      </c>
      <c r="C12" s="25">
        <f ca="1">SLOPE(INDIRECT($D$9):G992,INDIRECT($C$9):F992)</f>
        <v>1.0820302486442835E-5</v>
      </c>
      <c r="D12" s="14"/>
    </row>
    <row r="13" spans="1:19" s="12" customFormat="1" ht="12.95" customHeight="1" x14ac:dyDescent="0.2">
      <c r="A13" s="12" t="s">
        <v>18</v>
      </c>
      <c r="C13" s="14" t="s">
        <v>13</v>
      </c>
    </row>
    <row r="14" spans="1:19" s="12" customFormat="1" ht="12.95" customHeight="1" x14ac:dyDescent="0.2"/>
    <row r="15" spans="1:19" s="12" customFormat="1" ht="12.95" customHeight="1" x14ac:dyDescent="0.2">
      <c r="A15" s="27" t="s">
        <v>17</v>
      </c>
      <c r="C15" s="28">
        <f ca="1">(C7+C11)+(C8+C12)*INT(MAX(F21:F3533))</f>
        <v>57672.44</v>
      </c>
      <c r="E15" s="29" t="s">
        <v>34</v>
      </c>
      <c r="F15" s="23">
        <v>1</v>
      </c>
    </row>
    <row r="16" spans="1:19" s="12" customFormat="1" ht="12.95" customHeight="1" x14ac:dyDescent="0.2">
      <c r="A16" s="15" t="s">
        <v>4</v>
      </c>
      <c r="C16" s="30">
        <f ca="1">+C8+C12</f>
        <v>1.4398008203024864</v>
      </c>
      <c r="E16" s="29" t="s">
        <v>30</v>
      </c>
      <c r="F16" s="30">
        <f ca="1">NOW()+15018.5+$C$5/24</f>
        <v>60376.702702777773</v>
      </c>
    </row>
    <row r="17" spans="1:21" s="12" customFormat="1" ht="12.95" customHeight="1" thickBot="1" x14ac:dyDescent="0.25">
      <c r="A17" s="29" t="s">
        <v>27</v>
      </c>
      <c r="C17" s="12">
        <f>COUNT(C21:C2191)</f>
        <v>2</v>
      </c>
      <c r="E17" s="29" t="s">
        <v>35</v>
      </c>
      <c r="F17" s="31">
        <f ca="1">ROUND(2*(F16-$C$7)/$C$8,0)/2+F15</f>
        <v>5780.5</v>
      </c>
    </row>
    <row r="18" spans="1:21" s="12" customFormat="1" ht="12.95" customHeight="1" thickTop="1" thickBot="1" x14ac:dyDescent="0.25">
      <c r="A18" s="15" t="s">
        <v>5</v>
      </c>
      <c r="C18" s="32">
        <f ca="1">+C15</f>
        <v>57672.44</v>
      </c>
      <c r="D18" s="33">
        <f ca="1">+C16</f>
        <v>1.4398008203024864</v>
      </c>
      <c r="E18" s="29" t="s">
        <v>36</v>
      </c>
      <c r="F18" s="25">
        <f ca="1">ROUND(2*(F16-$C$15)/$C$16,0)/2+F15</f>
        <v>1879</v>
      </c>
    </row>
    <row r="19" spans="1:21" s="12" customFormat="1" ht="12.95" customHeight="1" thickTop="1" x14ac:dyDescent="0.2">
      <c r="E19" s="29" t="s">
        <v>31</v>
      </c>
      <c r="F19" s="34">
        <f ca="1">+$C$15+$C$16*F18-15018.5-$C$5/24</f>
        <v>45359.721574681709</v>
      </c>
    </row>
    <row r="20" spans="1:21" s="12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6" t="s">
        <v>14</v>
      </c>
      <c r="U20" s="37" t="s">
        <v>33</v>
      </c>
    </row>
    <row r="21" spans="1:21" s="12" customFormat="1" ht="12.95" customHeight="1" x14ac:dyDescent="0.2">
      <c r="A21" s="12" t="s">
        <v>48</v>
      </c>
      <c r="C21" s="20">
        <v>52055.777000000002</v>
      </c>
      <c r="D21" s="20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0</v>
      </c>
      <c r="Q21" s="38">
        <f>+C21-15018.5</f>
        <v>37037.277000000002</v>
      </c>
    </row>
    <row r="22" spans="1:21" s="12" customFormat="1" ht="12.95" customHeight="1" x14ac:dyDescent="0.2">
      <c r="A22" s="39" t="s">
        <v>50</v>
      </c>
      <c r="B22" s="40" t="s">
        <v>49</v>
      </c>
      <c r="C22" s="41">
        <v>57672.44</v>
      </c>
      <c r="D22" s="41">
        <v>0.01</v>
      </c>
      <c r="E22" s="12">
        <f>+(C22-C$7)/C$8</f>
        <v>3901.0293167753634</v>
      </c>
      <c r="F22" s="12">
        <f>ROUND(2*E22,0)/2</f>
        <v>3901</v>
      </c>
      <c r="G22" s="12">
        <f>+C22-(C$7+F22*C$8)</f>
        <v>4.2209999999613501E-2</v>
      </c>
      <c r="I22" s="12">
        <f>+G22</f>
        <v>4.2209999999613501E-2</v>
      </c>
      <c r="O22" s="12">
        <f ca="1">+C$11+C$12*$F22</f>
        <v>4.2209999999613501E-2</v>
      </c>
      <c r="Q22" s="38">
        <f>+C22-15018.5</f>
        <v>42653.94</v>
      </c>
    </row>
    <row r="23" spans="1:21" s="12" customFormat="1" ht="12.95" customHeight="1" x14ac:dyDescent="0.2">
      <c r="C23" s="20"/>
      <c r="D23" s="20"/>
      <c r="Q23" s="38"/>
    </row>
    <row r="24" spans="1:21" s="12" customFormat="1" ht="12.95" customHeight="1" x14ac:dyDescent="0.2">
      <c r="C24" s="20"/>
      <c r="D24" s="20"/>
      <c r="Q24" s="38"/>
    </row>
    <row r="25" spans="1:21" s="12" customFormat="1" ht="12.95" customHeight="1" x14ac:dyDescent="0.2">
      <c r="C25" s="20"/>
      <c r="D25" s="20"/>
      <c r="Q25" s="38"/>
    </row>
    <row r="26" spans="1:21" s="12" customFormat="1" ht="12.95" customHeight="1" x14ac:dyDescent="0.2">
      <c r="C26" s="20"/>
      <c r="D26" s="20"/>
      <c r="Q26" s="38"/>
    </row>
    <row r="27" spans="1:21" s="12" customFormat="1" ht="12.95" customHeight="1" x14ac:dyDescent="0.2">
      <c r="C27" s="20"/>
      <c r="D27" s="20"/>
      <c r="Q27" s="38"/>
    </row>
    <row r="28" spans="1:21" s="12" customFormat="1" ht="12.95" customHeight="1" x14ac:dyDescent="0.2">
      <c r="C28" s="20"/>
      <c r="D28" s="20"/>
      <c r="Q28" s="38"/>
    </row>
    <row r="29" spans="1:21" s="12" customFormat="1" ht="12.95" customHeight="1" x14ac:dyDescent="0.2">
      <c r="C29" s="20"/>
      <c r="D29" s="20"/>
      <c r="Q29" s="38"/>
    </row>
    <row r="30" spans="1:21" s="12" customFormat="1" ht="12.95" customHeight="1" x14ac:dyDescent="0.2">
      <c r="C30" s="20"/>
      <c r="D30" s="20"/>
      <c r="Q30" s="38"/>
    </row>
    <row r="31" spans="1:21" s="12" customFormat="1" ht="12.95" customHeight="1" x14ac:dyDescent="0.2">
      <c r="C31" s="20"/>
      <c r="D31" s="20"/>
      <c r="Q31" s="38"/>
    </row>
    <row r="32" spans="1:21" s="12" customFormat="1" ht="12.95" customHeight="1" x14ac:dyDescent="0.2">
      <c r="C32" s="20"/>
      <c r="D32" s="20"/>
      <c r="Q32" s="38"/>
    </row>
    <row r="33" spans="3:17" s="12" customFormat="1" ht="12.95" customHeight="1" x14ac:dyDescent="0.2">
      <c r="C33" s="20"/>
      <c r="D33" s="20"/>
      <c r="Q33" s="38"/>
    </row>
    <row r="34" spans="3:17" s="12" customFormat="1" ht="12.95" customHeight="1" x14ac:dyDescent="0.2">
      <c r="C34" s="20"/>
      <c r="D34" s="20"/>
    </row>
    <row r="35" spans="3:17" s="12" customFormat="1" ht="12.95" customHeight="1" x14ac:dyDescent="0.2">
      <c r="C35" s="20"/>
      <c r="D35" s="20"/>
    </row>
    <row r="36" spans="3:17" s="12" customFormat="1" ht="12.95" customHeight="1" x14ac:dyDescent="0.2">
      <c r="C36" s="20"/>
      <c r="D36" s="20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2024-03-07T03:51:53Z</dcterms:modified>
</cp:coreProperties>
</file>