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6D67984-5BA4-4E44-A9B3-204A8C4138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Q22" i="1"/>
  <c r="C21" i="1"/>
  <c r="A21" i="1"/>
  <c r="R22" i="1"/>
  <c r="D9" i="1"/>
  <c r="C9" i="1"/>
  <c r="C7" i="1"/>
  <c r="C8" i="1"/>
  <c r="C17" i="1"/>
  <c r="Q21" i="1"/>
  <c r="E22" i="1"/>
  <c r="F22" i="1"/>
  <c r="G22" i="1"/>
  <c r="K22" i="1"/>
  <c r="E21" i="1"/>
  <c r="F21" i="1"/>
  <c r="G21" i="1"/>
  <c r="H21" i="1"/>
  <c r="C12" i="1"/>
  <c r="C11" i="1"/>
  <c r="C15" i="1" l="1"/>
  <c r="F18" i="1" s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<sst xmlns="http://schemas.openxmlformats.org/spreadsheetml/2006/main" count="50" uniqueCount="47">
  <si>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</si>
  <si>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</si>
  <si>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</si>
  <si>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</si>
  <si>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</si>
  <si>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</si>
  <si>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</si>
  <si>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</si>
  <si>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</si>
  <si>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</si>
  <si>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</si>
  <si>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</si>
  <si>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</si>
  <si>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</si>
  <si>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</si>
  <si>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</si>
  <si>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</si>
  <si>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</si>
  <si>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</si>
  <si>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</si>
  <si>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</si>
  <si>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</si>
  <si>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</si>
  <si>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</si>
  <si>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</si>
  <si>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</si>
  <si>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</si>
  <si>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</si>
  <si>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</si>
  <si>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</si>
  <si>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</si>
  <si>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</si>
  <si>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</si>
  <si>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G6903-0105_Sgr.xls</t>
  </si>
  <si>
    <t>EB</t>
  </si>
  <si>
    <t>IBVS 5532 Eph.</t>
  </si>
  <si>
    <t>IBVS 5532</t>
  </si>
  <si>
    <t>Sgr</t>
  </si>
  <si>
    <t>V5575 Sgr / GSC 6903 0105 / NSV 24926</t>
  </si>
  <si>
    <t>I</t>
  </si>
  <si>
    <t>OEJV 0179</t>
  </si>
  <si>
    <t>pg</t>
  </si>
  <si>
    <t>vis</t>
  </si>
  <si>
    <t>PE</t>
  </si>
  <si>
    <t>CCD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</si>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</sst>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V5575 Sgr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88-4905-AB4F-C607A5ADAE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88-4905-AB4F-C607A5ADAE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88-4905-AB4F-C607A5ADAE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1.9569999996747356E-2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88-4905-AB4F-C607A5ADAE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88-4905-AB4F-C607A5ADAE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88-4905-AB4F-C607A5ADAE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88-4905-AB4F-C607A5ADAE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1.9569999996747356E-2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88-4905-AB4F-C607A5ADA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49944"/>
        <c:axId val="1"/>
      </c:scatterChart>
      <c:valAx>
        <c:axId val="768549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49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B7405A-612D-9B53-23B0-D747FA9C1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>
      <c r="A1" s="35" t="s">
        <v>38</v>
      </c>
      <c r="E1" s="2"/>
      <c r="F1" s="3" t="s">
        <v>33</v>
      </c>
      <c r="G1" s="4" t="s">
        <v>34</v>
      </c>
      <c r="H1" s="5" t="s">
        <v>35</v>
      </c>
      <c r="I1" s="6">
        <v>52529.567999999999</v>
      </c>
      <c r="J1" s="6">
        <v>0.80681000000000003</v>
      </c>
      <c r="K1" s="5" t="s">
        <v>36</v>
      </c>
      <c r="L1" s="7" t="s">
        <v>37</v>
      </c>
    </row>
    <row r="2" spans="1:12" s="8" customFormat="1" ht="12.95" customHeight="1">
      <c r="A2" s="8" t="s">
        <v>22</v>
      </c>
      <c r="B2" s="8" t="s">
        <v>34</v>
      </c>
      <c r="C2" s="9"/>
    </row>
    <row r="3" spans="1:12" s="8" customFormat="1" ht="12.95" customHeight="1" thickBot="1"/>
    <row r="4" spans="1:12" s="8" customFormat="1" ht="12.95" customHeight="1" thickTop="1" thickBot="1">
      <c r="A4" s="10" t="s">
        <v>35</v>
      </c>
      <c r="C4" s="11">
        <v>52529.567999999999</v>
      </c>
      <c r="D4" s="12">
        <v>0.80681000000000003</v>
      </c>
    </row>
    <row r="5" spans="1:12" s="8" customFormat="1" ht="12.95" customHeight="1" thickTop="1">
      <c r="A5" s="10" t="s">
        <v>27</v>
      </c>
      <c r="C5" s="13">
        <v>-9.5</v>
      </c>
      <c r="D5" s="8" t="s">
        <v>28</v>
      </c>
    </row>
    <row r="6" spans="1:12" s="8" customFormat="1" ht="12.95" customHeight="1">
      <c r="A6" s="14" t="s">
        <v>0</v>
      </c>
    </row>
    <row r="7" spans="1:12" s="8" customFormat="1" ht="12.95" customHeight="1">
      <c r="A7" s="8" t="s">
        <v>1</v>
      </c>
      <c r="C7" s="8">
        <f>+C4</f>
        <v>52529.567999999999</v>
      </c>
    </row>
    <row r="8" spans="1:12" s="8" customFormat="1" ht="12.95" customHeight="1">
      <c r="A8" s="8" t="s">
        <v>2</v>
      </c>
      <c r="C8" s="8">
        <f>+D4</f>
        <v>0.80681000000000003</v>
      </c>
    </row>
    <row r="9" spans="1:12" s="8" customFormat="1" ht="12.95" customHeight="1">
      <c r="A9" s="5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12" s="8" customFormat="1" ht="12.95" customHeight="1" thickBot="1">
      <c r="C10" s="18" t="s">
        <v>18</v>
      </c>
      <c r="D10" s="18" t="s">
        <v>19</v>
      </c>
    </row>
    <row r="11" spans="1:12" s="8" customFormat="1" ht="12.95" customHeight="1">
      <c r="A11" s="8" t="s">
        <v>14</v>
      </c>
      <c r="C11" s="17">
        <f ca="1">INTERCEPT(INDIRECT($D$9):G992,INDIRECT($C$9):F992)</f>
        <v>0</v>
      </c>
      <c r="D11" s="9"/>
    </row>
    <row r="12" spans="1:12" s="8" customFormat="1" ht="12.95" customHeight="1">
      <c r="A12" s="8" t="s">
        <v>15</v>
      </c>
      <c r="C12" s="17">
        <f ca="1">SLOPE(INDIRECT($D$9):G992,INDIRECT($C$9):F992)</f>
        <v>3.1019178945549779E-6</v>
      </c>
      <c r="D12" s="9"/>
    </row>
    <row r="13" spans="1:12" s="8" customFormat="1" ht="12.95" customHeight="1">
      <c r="A13" s="8" t="s">
        <v>17</v>
      </c>
      <c r="C13" s="9" t="s">
        <v>12</v>
      </c>
    </row>
    <row r="14" spans="1:12" s="8" customFormat="1" ht="12.95" customHeight="1"/>
    <row r="15" spans="1:12" s="8" customFormat="1" ht="12.95" customHeight="1">
      <c r="A15" s="19" t="s">
        <v>16</v>
      </c>
      <c r="C15" s="20">
        <f ca="1">(C7+C11)+(C8+C12)*INT(MAX(F21:F3533))</f>
        <v>57619.751859999997</v>
      </c>
      <c r="E15" s="21" t="s">
        <v>45</v>
      </c>
      <c r="F15" s="22">
        <v>1</v>
      </c>
    </row>
    <row r="16" spans="1:12" s="8" customFormat="1" ht="12.95" customHeight="1">
      <c r="A16" s="14" t="s">
        <v>3</v>
      </c>
      <c r="C16" s="23">
        <f ca="1">+C8+C12</f>
        <v>0.80681310191789457</v>
      </c>
      <c r="E16" s="21" t="s">
        <v>29</v>
      </c>
      <c r="F16" s="23">
        <f ca="1">NOW()+15018.5+$C$5/24</f>
        <v>60376.703247685182</v>
      </c>
    </row>
    <row r="17" spans="1:18" s="8" customFormat="1" ht="12.95" customHeight="1" thickBot="1">
      <c r="A17" s="21" t="s">
        <v>26</v>
      </c>
      <c r="C17" s="8">
        <f>COUNT(C21:C2191)</f>
        <v>2</v>
      </c>
      <c r="E17" s="21" t="s">
        <v>46</v>
      </c>
      <c r="F17" s="24">
        <f ca="1">ROUND(2*(F16-$C$7)/$C$8,0)/2+F15</f>
        <v>9727</v>
      </c>
    </row>
    <row r="18" spans="1:18" s="8" customFormat="1" ht="12.95" customHeight="1" thickTop="1" thickBot="1">
      <c r="A18" s="14" t="s">
        <v>4</v>
      </c>
      <c r="C18" s="25">
        <f ca="1">+C15</f>
        <v>57619.751859999997</v>
      </c>
      <c r="D18" s="26">
        <f ca="1">+C16</f>
        <v>0.80681310191789457</v>
      </c>
      <c r="E18" s="21" t="s">
        <v>30</v>
      </c>
      <c r="F18" s="17">
        <f ca="1">ROUND(2*(F16-$C$15)/$C$16,0)/2+F15</f>
        <v>3418</v>
      </c>
    </row>
    <row r="19" spans="1:18" s="8" customFormat="1" ht="12.95" customHeight="1" thickTop="1">
      <c r="E19" s="21" t="s">
        <v>31</v>
      </c>
      <c r="F19" s="27">
        <f ca="1">+$C$15+$C$16*F18-15018.5-$C$5/24</f>
        <v>45359.334875688699</v>
      </c>
    </row>
    <row r="20" spans="1:18" s="8" customFormat="1" ht="12.95" customHeight="1" thickBot="1">
      <c r="A20" s="18" t="s">
        <v>5</v>
      </c>
      <c r="B20" s="18" t="s">
        <v>6</v>
      </c>
      <c r="C20" s="18" t="s">
        <v>7</v>
      </c>
      <c r="D20" s="18" t="s">
        <v>11</v>
      </c>
      <c r="E20" s="18" t="s">
        <v>8</v>
      </c>
      <c r="F20" s="18" t="s">
        <v>9</v>
      </c>
      <c r="G20" s="18" t="s">
        <v>10</v>
      </c>
      <c r="H20" s="28" t="s">
        <v>41</v>
      </c>
      <c r="I20" s="28" t="s">
        <v>42</v>
      </c>
      <c r="J20" s="28" t="s">
        <v>43</v>
      </c>
      <c r="K20" s="28" t="s">
        <v>44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8" t="s">
        <v>13</v>
      </c>
    </row>
    <row r="21" spans="1:18" s="8" customFormat="1" ht="12.95" customHeight="1">
      <c r="A21" s="8" t="str">
        <f>$K$1</f>
        <v>IBVS 5532</v>
      </c>
      <c r="C21" s="30">
        <f>+$C$4</f>
        <v>52529.567999999999</v>
      </c>
      <c r="D21" s="30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0</v>
      </c>
      <c r="Q21" s="31">
        <f>+C21-15018.5</f>
        <v>37511.067999999999</v>
      </c>
    </row>
    <row r="22" spans="1:18" s="8" customFormat="1" ht="12.95" customHeight="1">
      <c r="A22" s="32" t="s">
        <v>40</v>
      </c>
      <c r="B22" s="33" t="s">
        <v>39</v>
      </c>
      <c r="C22" s="34">
        <v>57619.751859999997</v>
      </c>
      <c r="D22" s="34">
        <v>8.0000000000000004E-4</v>
      </c>
      <c r="E22" s="8">
        <f>+(C22-C$7)/C$8</f>
        <v>6309.0242560206207</v>
      </c>
      <c r="F22" s="8">
        <f>ROUND(2*E22,0)/2</f>
        <v>6309</v>
      </c>
      <c r="G22" s="8">
        <f>+C22-(C$7+F22*C$8)</f>
        <v>1.9569999996747356E-2</v>
      </c>
      <c r="K22" s="8">
        <f>+G22</f>
        <v>1.9569999996747356E-2</v>
      </c>
      <c r="O22" s="8">
        <f ca="1">+C$11+C$12*$F22</f>
        <v>1.9569999996747356E-2</v>
      </c>
      <c r="Q22" s="31">
        <f>+C22-15018.5</f>
        <v>42601.251859999997</v>
      </c>
      <c r="R22" s="8" t="str">
        <f>IF(ABS(C22-C21)&lt;0.00001,1,"")</f>
        <v/>
      </c>
    </row>
    <row r="23" spans="1:18" s="8" customFormat="1" ht="12.95" customHeight="1">
      <c r="C23" s="30"/>
      <c r="D23" s="30"/>
      <c r="Q23" s="31"/>
    </row>
    <row r="24" spans="1:18" s="8" customFormat="1" ht="12.95" customHeight="1">
      <c r="Q24" s="31"/>
    </row>
    <row r="25" spans="1:18" s="8" customFormat="1" ht="12.95" customHeight="1">
      <c r="C25" s="30"/>
      <c r="D25" s="30"/>
      <c r="Q25" s="31"/>
    </row>
    <row r="26" spans="1:18" s="8" customFormat="1" ht="12.95" customHeight="1">
      <c r="C26" s="30"/>
      <c r="D26" s="30"/>
      <c r="Q26" s="31"/>
    </row>
    <row r="27" spans="1:18" s="8" customFormat="1" ht="12.95" customHeight="1">
      <c r="C27" s="30"/>
      <c r="D27" s="30"/>
      <c r="Q27" s="31"/>
    </row>
    <row r="28" spans="1:18" s="8" customFormat="1" ht="12.95" customHeight="1">
      <c r="C28" s="30"/>
      <c r="D28" s="30"/>
      <c r="Q28" s="31"/>
    </row>
    <row r="29" spans="1:18" s="8" customFormat="1" ht="12.95" customHeight="1">
      <c r="C29" s="30"/>
      <c r="D29" s="30"/>
      <c r="Q29" s="31"/>
    </row>
    <row r="30" spans="1:18" s="8" customFormat="1" ht="12.95" customHeight="1">
      <c r="C30" s="30"/>
      <c r="D30" s="30"/>
      <c r="Q30" s="31"/>
    </row>
    <row r="31" spans="1:18" s="8" customFormat="1" ht="12.95" customHeight="1">
      <c r="C31" s="30"/>
      <c r="D31" s="30"/>
      <c r="Q31" s="31"/>
    </row>
    <row r="32" spans="1:18" s="8" customFormat="1" ht="12.95" customHeight="1">
      <c r="C32" s="30"/>
      <c r="D32" s="30"/>
      <c r="Q32" s="31"/>
    </row>
    <row r="33" spans="3:17" s="8" customFormat="1" ht="12.95" customHeight="1">
      <c r="C33" s="30"/>
      <c r="D33" s="30"/>
      <c r="Q33" s="31"/>
    </row>
    <row r="34" spans="3:17" s="8" customFormat="1" ht="12.95" customHeight="1">
      <c r="C34" s="30"/>
      <c r="D34" s="30"/>
    </row>
    <row r="35" spans="3:17" s="8" customFormat="1" ht="12.95" customHeight="1">
      <c r="C35" s="30"/>
      <c r="D35" s="30"/>
    </row>
    <row r="36" spans="3:17" s="8" customFormat="1" ht="12.95" customHeight="1">
      <c r="C36" s="30"/>
      <c r="D36" s="30"/>
    </row>
    <row r="37" spans="3:17" s="8" customFormat="1" ht="12.95" customHeight="1">
      <c r="C37" s="30"/>
      <c r="D37" s="30"/>
    </row>
    <row r="38" spans="3:17" s="8" customFormat="1" ht="12.95" customHeight="1">
      <c r="C38" s="30"/>
      <c r="D38" s="30"/>
    </row>
    <row r="39" spans="3:17">
      <c r="C39" s="1"/>
      <c r="D39" s="1"/>
    </row>
    <row r="40" spans="3:17">
      <c r="C40" s="1"/>
      <c r="D40" s="1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2024-03-07T03:52:40Z</dcterms:modified>
</cp:coreProperties>
</file>