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A33647C-0697-429A-9A9A-3E882236DC5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5" i="1" l="1"/>
  <c r="G11" i="1"/>
  <c r="F11" i="1"/>
  <c r="E21" i="1"/>
  <c r="F21" i="1"/>
  <c r="E14" i="1"/>
  <c r="C17" i="1"/>
  <c r="Q21" i="1"/>
  <c r="Q24" i="1"/>
  <c r="Q23" i="1"/>
  <c r="C8" i="1"/>
  <c r="C7" i="1"/>
  <c r="Q22" i="1"/>
  <c r="G22" i="1"/>
  <c r="G21" i="1"/>
  <c r="I21" i="1"/>
  <c r="E22" i="1"/>
  <c r="F22" i="1"/>
  <c r="E24" i="1"/>
  <c r="F24" i="1"/>
  <c r="G24" i="1"/>
  <c r="K24" i="1"/>
  <c r="E25" i="1"/>
  <c r="F25" i="1"/>
  <c r="G25" i="1"/>
  <c r="K25" i="1"/>
  <c r="E23" i="1"/>
  <c r="F23" i="1"/>
  <c r="H22" i="1"/>
  <c r="C11" i="1"/>
  <c r="C12" i="1"/>
  <c r="C16" i="1" l="1"/>
  <c r="D18" i="1" s="1"/>
  <c r="O22" i="1"/>
  <c r="O23" i="1"/>
  <c r="O25" i="1"/>
  <c r="C15" i="1"/>
  <c r="O24" i="1"/>
  <c r="O21" i="1"/>
  <c r="E15" i="1"/>
  <c r="C18" i="1" l="1"/>
  <c r="E16" i="1"/>
  <c r="E17" i="1" s="1"/>
</calcChain>
</file>

<file path=xl/sharedStrings.xml><?xml version="1.0" encoding="utf-8"?>
<sst xmlns="http://schemas.openxmlformats.org/spreadsheetml/2006/main" count="54" uniqueCount="52">
  <si>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</si>
  <si>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</si>
  <si>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</si>
  <si>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</si>
  <si>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</si>
  <si>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</si>
  <si>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</si>
  <si>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</si>
  <si>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</si>
  <si>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</si>
  <si>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</si>
  <si>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</si>
  <si>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</si>
  <si>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</si>
  <si>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</si>
  <si>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</si>
  <si>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</si>
  <si>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</si>
  <si>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</si>
  <si>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</si>
  <si>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</si>
  <si>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</si>
  <si>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</si>
  <si>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</si>
  <si>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</si>
  <si>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</si>
  <si>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</si>
  <si>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</si>
  <si>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</si>
  <si>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</si>
  <si>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</si>
  <si>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</si>
  <si>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</si>
  <si>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</si>
  <si>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</si>
  <si>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</si>
  <si>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</si>
  <si>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ZZ Sgr / GSC 7416-0631</t>
  </si>
  <si>
    <t>Kreiner</t>
  </si>
  <si>
    <t>OEJV 0116</t>
  </si>
  <si>
    <t>J.M. Kreiner, 2004, Acta Astronomica, vol. 54, pp 207-210.</t>
  </si>
  <si>
    <t>OEJV 0048</t>
  </si>
  <si>
    <t>I</t>
  </si>
  <si>
    <t xml:space="preserve">EA/SD     </t>
  </si>
  <si>
    <t>Wood 1963</t>
  </si>
  <si>
    <t>1963AJ.....68..257W</t>
  </si>
  <si>
    <t>Add cycle</t>
  </si>
  <si>
    <t>Old Cycle</t>
  </si>
  <si>
    <t>OEJV 116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</si>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</sst>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1"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4" fontId="15" fillId="0" borderId="0" xfId="0" applyNumberFormat="1" applyFont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2" fontId="14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ZZ Sgr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0</c:v>
                  </c:pt>
                  <c:pt idx="3">
                    <c:v>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0</c:v>
                  </c:pt>
                  <c:pt idx="3">
                    <c:v>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-5543.5</c:v>
                </c:pt>
                <c:pt idx="1">
                  <c:v>0</c:v>
                </c:pt>
                <c:pt idx="2">
                  <c:v>2970</c:v>
                </c:pt>
                <c:pt idx="3">
                  <c:v>3434</c:v>
                </c:pt>
                <c:pt idx="4">
                  <c:v>3783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D-4209-A9C9-101C0DFD19E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3">
                    <c:v>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3">
                    <c:v>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-5543.5</c:v>
                </c:pt>
                <c:pt idx="1">
                  <c:v>0</c:v>
                </c:pt>
                <c:pt idx="2">
                  <c:v>2970</c:v>
                </c:pt>
                <c:pt idx="3">
                  <c:v>3434</c:v>
                </c:pt>
                <c:pt idx="4">
                  <c:v>3783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-8.1693849999282975E-2</c:v>
                </c:pt>
                <c:pt idx="2">
                  <c:v>-6.1129999958211556E-3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5D-4209-A9C9-101C0DFD19E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3">
                    <c:v>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3">
                    <c:v>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-5543.5</c:v>
                </c:pt>
                <c:pt idx="1">
                  <c:v>0</c:v>
                </c:pt>
                <c:pt idx="2">
                  <c:v>2970</c:v>
                </c:pt>
                <c:pt idx="3">
                  <c:v>3434</c:v>
                </c:pt>
                <c:pt idx="4">
                  <c:v>3783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5D-4209-A9C9-101C0DFD19E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3">
                    <c:v>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3">
                    <c:v>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-5543.5</c:v>
                </c:pt>
                <c:pt idx="1">
                  <c:v>0</c:v>
                </c:pt>
                <c:pt idx="2">
                  <c:v>2970</c:v>
                </c:pt>
                <c:pt idx="3">
                  <c:v>3434</c:v>
                </c:pt>
                <c:pt idx="4">
                  <c:v>3783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3">
                  <c:v>-0.31717859999480424</c:v>
                </c:pt>
                <c:pt idx="4">
                  <c:v>-0.37371069999790052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5D-4209-A9C9-101C0DFD19E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3">
                    <c:v>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3">
                    <c:v>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-5543.5</c:v>
                </c:pt>
                <c:pt idx="1">
                  <c:v>0</c:v>
                </c:pt>
                <c:pt idx="2">
                  <c:v>2970</c:v>
                </c:pt>
                <c:pt idx="3">
                  <c:v>3434</c:v>
                </c:pt>
                <c:pt idx="4">
                  <c:v>3783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5D-4209-A9C9-101C0DFD19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3">
                    <c:v>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3">
                    <c:v>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-5543.5</c:v>
                </c:pt>
                <c:pt idx="1">
                  <c:v>0</c:v>
                </c:pt>
                <c:pt idx="2">
                  <c:v>2970</c:v>
                </c:pt>
                <c:pt idx="3">
                  <c:v>3434</c:v>
                </c:pt>
                <c:pt idx="4">
                  <c:v>3783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5D-4209-A9C9-101C0DFD19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3">
                    <c:v>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3">
                    <c:v>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-5543.5</c:v>
                </c:pt>
                <c:pt idx="1">
                  <c:v>0</c:v>
                </c:pt>
                <c:pt idx="2">
                  <c:v>2970</c:v>
                </c:pt>
                <c:pt idx="3">
                  <c:v>3434</c:v>
                </c:pt>
                <c:pt idx="4">
                  <c:v>3783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5D-4209-A9C9-101C0DFD19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-5543.5</c:v>
                </c:pt>
                <c:pt idx="1">
                  <c:v>0</c:v>
                </c:pt>
                <c:pt idx="2">
                  <c:v>2970</c:v>
                </c:pt>
                <c:pt idx="3">
                  <c:v>3434</c:v>
                </c:pt>
                <c:pt idx="4">
                  <c:v>3783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0.534352755984836</c:v>
                </c:pt>
                <c:pt idx="1">
                  <c:v>1.1103472243632617E-3</c:v>
                </c:pt>
                <c:pt idx="2">
                  <c:v>-0.28458099471098519</c:v>
                </c:pt>
                <c:pt idx="3">
                  <c:v>-0.32921425486519451</c:v>
                </c:pt>
                <c:pt idx="4">
                  <c:v>-0.36278539235187351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5D-4209-A9C9-101C0DFD1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786376"/>
        <c:axId val="1"/>
      </c:scatterChart>
      <c:valAx>
        <c:axId val="892786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786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706766917293233"/>
          <c:y val="0.92375366568914952"/>
          <c:w val="0.6887218045112781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6741DC5-01FA-8B30-166D-49A69AE55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" customFormat="1" ht="20.25" x14ac:dyDescent="0.2">
      <c r="A1" s="40" t="s">
        <v>37</v>
      </c>
    </row>
    <row r="2" spans="1:7" s="3" customFormat="1" ht="12.95" customHeight="1" x14ac:dyDescent="0.2">
      <c r="A2" s="3" t="s">
        <v>24</v>
      </c>
      <c r="B2" s="4" t="s">
        <v>43</v>
      </c>
      <c r="C2" s="5"/>
      <c r="D2" s="5"/>
    </row>
    <row r="3" spans="1:7" s="3" customFormat="1" ht="12.95" customHeight="1" thickBot="1" x14ac:dyDescent="0.25"/>
    <row r="4" spans="1:7" s="3" customFormat="1" ht="12.95" customHeight="1" thickTop="1" thickBot="1" x14ac:dyDescent="0.25">
      <c r="A4" s="6" t="s">
        <v>0</v>
      </c>
      <c r="C4" s="7">
        <v>43344.9859</v>
      </c>
      <c r="D4" s="8">
        <v>3.0834828999999999</v>
      </c>
    </row>
    <row r="5" spans="1:7" s="3" customFormat="1" ht="12.95" customHeight="1" x14ac:dyDescent="0.2"/>
    <row r="6" spans="1:7" s="3" customFormat="1" ht="12.95" customHeight="1" x14ac:dyDescent="0.2">
      <c r="A6" s="6" t="s">
        <v>1</v>
      </c>
    </row>
    <row r="7" spans="1:7" s="3" customFormat="1" ht="12.95" customHeight="1" x14ac:dyDescent="0.2">
      <c r="A7" s="3" t="s">
        <v>2</v>
      </c>
      <c r="C7" s="3">
        <f>+C4</f>
        <v>43344.9859</v>
      </c>
    </row>
    <row r="8" spans="1:7" s="3" customFormat="1" ht="12.95" customHeight="1" x14ac:dyDescent="0.2">
      <c r="A8" s="3" t="s">
        <v>3</v>
      </c>
      <c r="C8" s="3">
        <f>+D4</f>
        <v>3.0834828999999999</v>
      </c>
      <c r="D8" s="9" t="s">
        <v>40</v>
      </c>
    </row>
    <row r="9" spans="1:7" s="3" customFormat="1" ht="12.95" customHeight="1" x14ac:dyDescent="0.2">
      <c r="A9" s="10" t="s">
        <v>30</v>
      </c>
      <c r="C9" s="11">
        <v>-9.5</v>
      </c>
      <c r="D9" s="3" t="s">
        <v>31</v>
      </c>
    </row>
    <row r="10" spans="1:7" s="3" customFormat="1" ht="12.95" customHeight="1" thickBot="1" x14ac:dyDescent="0.25">
      <c r="C10" s="12" t="s">
        <v>20</v>
      </c>
      <c r="D10" s="12" t="s">
        <v>21</v>
      </c>
    </row>
    <row r="11" spans="1:7" s="3" customFormat="1" ht="12.95" customHeight="1" x14ac:dyDescent="0.2">
      <c r="A11" s="3" t="s">
        <v>16</v>
      </c>
      <c r="C11" s="13">
        <f ca="1">INTERCEPT(INDIRECT($G$11):G992,INDIRECT($F$11):F992)</f>
        <v>1.1103472243632617E-3</v>
      </c>
      <c r="D11" s="5"/>
      <c r="F11" s="14" t="str">
        <f>"F"&amp;E19</f>
        <v>F22</v>
      </c>
      <c r="G11" s="13" t="str">
        <f>"G"&amp;E19</f>
        <v>G22</v>
      </c>
    </row>
    <row r="12" spans="1:7" s="3" customFormat="1" ht="12.95" customHeight="1" x14ac:dyDescent="0.2">
      <c r="A12" s="3" t="s">
        <v>17</v>
      </c>
      <c r="C12" s="13">
        <f ca="1">SLOPE(INDIRECT($G$11):G992,INDIRECT($F$11):F992)</f>
        <v>-9.6192371022002851E-5</v>
      </c>
      <c r="D12" s="5"/>
    </row>
    <row r="13" spans="1:7" s="3" customFormat="1" ht="12.95" customHeight="1" x14ac:dyDescent="0.2">
      <c r="A13" s="3" t="s">
        <v>19</v>
      </c>
      <c r="C13" s="5" t="s">
        <v>14</v>
      </c>
      <c r="D13" s="15" t="s">
        <v>46</v>
      </c>
      <c r="E13" s="11">
        <v>1</v>
      </c>
    </row>
    <row r="14" spans="1:7" s="3" customFormat="1" ht="12.95" customHeight="1" x14ac:dyDescent="0.2">
      <c r="D14" s="15" t="s">
        <v>32</v>
      </c>
      <c r="E14" s="16">
        <f ca="1">NOW()+15018.5+$C$9/24</f>
        <v>60376.718898611107</v>
      </c>
    </row>
    <row r="15" spans="1:7" s="3" customFormat="1" ht="12.95" customHeight="1" x14ac:dyDescent="0.2">
      <c r="A15" s="17" t="s">
        <v>18</v>
      </c>
      <c r="C15" s="18">
        <f ca="1">(C7+C11)+(C8+C12)*INT(MAX(F21:F3533))</f>
        <v>55009.438925307652</v>
      </c>
      <c r="D15" s="15" t="s">
        <v>47</v>
      </c>
      <c r="E15" s="16">
        <f ca="1">ROUND(2*(E14-$C$7)/$C$8,0)/2+E13</f>
        <v>5524.5</v>
      </c>
    </row>
    <row r="16" spans="1:7" s="3" customFormat="1" ht="12.95" customHeight="1" x14ac:dyDescent="0.2">
      <c r="A16" s="6" t="s">
        <v>4</v>
      </c>
      <c r="C16" s="19">
        <f ca="1">+C8+C12</f>
        <v>3.083386707628978</v>
      </c>
      <c r="D16" s="15" t="s">
        <v>33</v>
      </c>
      <c r="E16" s="13">
        <f ca="1">ROUND(2*(E14-$C$15)/$C$16,0)/2+E13</f>
        <v>1741.5</v>
      </c>
    </row>
    <row r="17" spans="1:18" s="3" customFormat="1" ht="12.95" customHeight="1" thickBot="1" x14ac:dyDescent="0.25">
      <c r="A17" s="15" t="s">
        <v>29</v>
      </c>
      <c r="C17" s="3">
        <f>COUNT(C21:C2191)</f>
        <v>5</v>
      </c>
      <c r="D17" s="15" t="s">
        <v>34</v>
      </c>
      <c r="E17" s="20">
        <f ca="1">+$C$15+$C$16*E16-15018.5-$C$9/24</f>
        <v>45361.052709976851</v>
      </c>
    </row>
    <row r="18" spans="1:18" s="3" customFormat="1" ht="12.95" customHeight="1" thickTop="1" thickBot="1" x14ac:dyDescent="0.25">
      <c r="A18" s="6" t="s">
        <v>5</v>
      </c>
      <c r="C18" s="21">
        <f ca="1">+C15</f>
        <v>55009.438925307652</v>
      </c>
      <c r="D18" s="22">
        <f ca="1">+C16</f>
        <v>3.083386707628978</v>
      </c>
      <c r="E18" s="23" t="s">
        <v>35</v>
      </c>
    </row>
    <row r="19" spans="1:18" s="3" customFormat="1" ht="12.95" customHeight="1" thickTop="1" x14ac:dyDescent="0.2">
      <c r="A19" s="24" t="s">
        <v>36</v>
      </c>
      <c r="E19" s="25">
        <v>22</v>
      </c>
    </row>
    <row r="20" spans="1:18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13</v>
      </c>
      <c r="E20" s="12" t="s">
        <v>9</v>
      </c>
      <c r="F20" s="12" t="s">
        <v>10</v>
      </c>
      <c r="G20" s="12" t="s">
        <v>11</v>
      </c>
      <c r="H20" s="26" t="s">
        <v>28</v>
      </c>
      <c r="I20" s="26" t="s">
        <v>49</v>
      </c>
      <c r="J20" s="26" t="s">
        <v>50</v>
      </c>
      <c r="K20" s="26" t="s">
        <v>51</v>
      </c>
      <c r="L20" s="26" t="s">
        <v>25</v>
      </c>
      <c r="M20" s="26" t="s">
        <v>26</v>
      </c>
      <c r="N20" s="26" t="s">
        <v>27</v>
      </c>
      <c r="O20" s="26" t="s">
        <v>23</v>
      </c>
      <c r="P20" s="27" t="s">
        <v>22</v>
      </c>
      <c r="Q20" s="12" t="s">
        <v>15</v>
      </c>
    </row>
    <row r="21" spans="1:18" s="28" customFormat="1" ht="12.95" customHeight="1" x14ac:dyDescent="0.2">
      <c r="A21" s="28" t="s">
        <v>44</v>
      </c>
      <c r="C21" s="29">
        <v>26251.616750000001</v>
      </c>
      <c r="D21" s="29"/>
      <c r="E21" s="28">
        <f>+(C21-C$7)/C$8</f>
        <v>-5543.5264940175275</v>
      </c>
      <c r="F21" s="28">
        <f>ROUND(2*E21,0)/2</f>
        <v>-5543.5</v>
      </c>
      <c r="G21" s="28">
        <f>+C21-(C$7+F21*C$8)</f>
        <v>-8.1693849999282975E-2</v>
      </c>
      <c r="I21" s="28">
        <f>+G21</f>
        <v>-8.1693849999282975E-2</v>
      </c>
      <c r="O21" s="28">
        <f ca="1">+C$11+C$12*$F21</f>
        <v>0.534352755984836</v>
      </c>
      <c r="Q21" s="30">
        <f>+C21-15018.5</f>
        <v>11233.116750000001</v>
      </c>
      <c r="R21" s="28" t="s">
        <v>45</v>
      </c>
    </row>
    <row r="22" spans="1:18" s="28" customFormat="1" ht="12.95" customHeight="1" x14ac:dyDescent="0.2">
      <c r="A22" s="28" t="s">
        <v>12</v>
      </c>
      <c r="C22" s="31">
        <v>43344.9859</v>
      </c>
      <c r="D22" s="29" t="s">
        <v>14</v>
      </c>
      <c r="E22" s="28">
        <f>+(C22-C$7)/C$8</f>
        <v>0</v>
      </c>
      <c r="F22" s="28">
        <f>ROUND(2*E22,0)/2</f>
        <v>0</v>
      </c>
      <c r="G22" s="28">
        <f>+C22-(C$7+F22*C$8)</f>
        <v>0</v>
      </c>
      <c r="H22" s="28">
        <f>+G22</f>
        <v>0</v>
      </c>
      <c r="O22" s="28">
        <f ca="1">+C$11+C$12*$F22</f>
        <v>1.1103472243632617E-3</v>
      </c>
      <c r="Q22" s="30">
        <f>+C22-15018.5</f>
        <v>28326.4859</v>
      </c>
      <c r="R22" s="28" t="s">
        <v>39</v>
      </c>
    </row>
    <row r="23" spans="1:18" s="28" customFormat="1" ht="12.95" customHeight="1" x14ac:dyDescent="0.2">
      <c r="A23" s="28" t="s">
        <v>38</v>
      </c>
      <c r="C23" s="32">
        <v>52502.923999999999</v>
      </c>
      <c r="D23" s="29"/>
      <c r="E23" s="28">
        <f>+(C23-C$7)/C$8</f>
        <v>2969.9980175015726</v>
      </c>
      <c r="F23" s="28">
        <f>ROUND(2*E23,0)/2</f>
        <v>2970</v>
      </c>
      <c r="I23" s="16">
        <v>-6.1129999958211556E-3</v>
      </c>
      <c r="O23" s="28">
        <f ca="1">+C$11+C$12*$F23</f>
        <v>-0.28458099471098519</v>
      </c>
      <c r="Q23" s="30">
        <f>+C23-15018.5</f>
        <v>37484.423999999999</v>
      </c>
    </row>
    <row r="24" spans="1:18" s="28" customFormat="1" ht="12.95" customHeight="1" x14ac:dyDescent="0.2">
      <c r="A24" s="2" t="s">
        <v>41</v>
      </c>
      <c r="B24" s="33" t="s">
        <v>42</v>
      </c>
      <c r="C24" s="34">
        <v>53933.349000000002</v>
      </c>
      <c r="D24" s="34">
        <v>1E-3</v>
      </c>
      <c r="E24" s="28">
        <f>+(C24-C$7)/C$8</f>
        <v>3433.8971362545913</v>
      </c>
      <c r="F24" s="28">
        <f>ROUND(2*E24,0)/2</f>
        <v>3434</v>
      </c>
      <c r="G24" s="28">
        <f>+C24-(C$7+F24*C$8)</f>
        <v>-0.31717859999480424</v>
      </c>
      <c r="K24" s="28">
        <f>+G24</f>
        <v>-0.31717859999480424</v>
      </c>
      <c r="O24" s="28">
        <f ca="1">+C$11+C$12*$F24</f>
        <v>-0.32921425486519451</v>
      </c>
      <c r="Q24" s="30">
        <f>+C24-15018.5</f>
        <v>38914.849000000002</v>
      </c>
    </row>
    <row r="25" spans="1:18" s="3" customFormat="1" ht="12.95" customHeight="1" x14ac:dyDescent="0.2">
      <c r="A25" s="35" t="s">
        <v>48</v>
      </c>
      <c r="B25" s="36" t="s">
        <v>42</v>
      </c>
      <c r="C25" s="37">
        <v>55009.428</v>
      </c>
      <c r="D25" s="37">
        <v>8.0000000000000002E-3</v>
      </c>
      <c r="E25" s="28">
        <f>+(C25-C$7)/C$8</f>
        <v>3782.8788024087958</v>
      </c>
      <c r="F25" s="28">
        <f>ROUND(2*E25,0)/2</f>
        <v>3783</v>
      </c>
      <c r="G25" s="28">
        <f>+C25-(C$7+F25*C$8)</f>
        <v>-0.37371069999790052</v>
      </c>
      <c r="H25" s="28"/>
      <c r="K25" s="28">
        <f>+G25</f>
        <v>-0.37371069999790052</v>
      </c>
      <c r="L25" s="28"/>
      <c r="M25" s="28"/>
      <c r="N25" s="28"/>
      <c r="O25" s="28">
        <f ca="1">+C$11+C$12*$F25</f>
        <v>-0.36278539235187351</v>
      </c>
      <c r="P25" s="28"/>
      <c r="Q25" s="30">
        <f>+C25-15018.5</f>
        <v>39990.928</v>
      </c>
    </row>
    <row r="26" spans="1:18" s="3" customFormat="1" ht="12.95" customHeight="1" x14ac:dyDescent="0.2">
      <c r="C26" s="38"/>
      <c r="D26" s="38"/>
      <c r="Q26" s="39"/>
    </row>
    <row r="27" spans="1:18" s="3" customFormat="1" ht="12.95" customHeight="1" x14ac:dyDescent="0.2">
      <c r="C27" s="38"/>
      <c r="D27" s="38"/>
      <c r="Q27" s="39"/>
    </row>
    <row r="28" spans="1:18" s="3" customFormat="1" ht="12.95" customHeight="1" x14ac:dyDescent="0.2">
      <c r="C28" s="38"/>
      <c r="D28" s="38"/>
      <c r="Q28" s="39"/>
    </row>
    <row r="29" spans="1:18" s="3" customFormat="1" ht="12.95" customHeight="1" x14ac:dyDescent="0.2">
      <c r="C29" s="38"/>
      <c r="D29" s="38"/>
      <c r="Q29" s="39"/>
    </row>
    <row r="30" spans="1:18" s="3" customFormat="1" ht="12.95" customHeight="1" x14ac:dyDescent="0.2">
      <c r="C30" s="38"/>
      <c r="D30" s="38"/>
      <c r="Q30" s="39"/>
    </row>
    <row r="31" spans="1:18" s="3" customFormat="1" ht="12.95" customHeight="1" x14ac:dyDescent="0.2">
      <c r="C31" s="38"/>
      <c r="D31" s="38"/>
      <c r="Q31" s="39"/>
    </row>
    <row r="32" spans="1:18" s="3" customFormat="1" ht="12.95" customHeight="1" x14ac:dyDescent="0.2">
      <c r="C32" s="38"/>
      <c r="D32" s="38"/>
      <c r="Q32" s="39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</sheetData>
  <phoneticPr fontId="7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2024-03-07T04:15:12Z</dcterms:modified>
</cp:coreProperties>
</file>