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052D094-EA93-4157-A4C7-CA4896DBB6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60" i="1" l="1"/>
  <c r="F160" i="1" s="1"/>
  <c r="G160" i="1" s="1"/>
  <c r="K160" i="1" s="1"/>
  <c r="Q160" i="1"/>
  <c r="E163" i="1"/>
  <c r="F163" i="1"/>
  <c r="G163" i="1" s="1"/>
  <c r="K163" i="1" s="1"/>
  <c r="Q163" i="1"/>
  <c r="E164" i="1"/>
  <c r="F164" i="1"/>
  <c r="G164" i="1"/>
  <c r="K164" i="1" s="1"/>
  <c r="Q164" i="1"/>
  <c r="F14" i="1"/>
  <c r="Q162" i="1"/>
  <c r="Q161" i="1"/>
  <c r="C7" i="1"/>
  <c r="E162" i="1" s="1"/>
  <c r="F162" i="1" s="1"/>
  <c r="G162" i="1" s="1"/>
  <c r="K162" i="1" s="1"/>
  <c r="C8" i="1"/>
  <c r="E22" i="1" s="1"/>
  <c r="F22" i="1" s="1"/>
  <c r="G22" i="1" s="1"/>
  <c r="H22" i="1" s="1"/>
  <c r="C9" i="1"/>
  <c r="D9" i="1"/>
  <c r="C17" i="1"/>
  <c r="Q21" i="1"/>
  <c r="Q22" i="1"/>
  <c r="Q23" i="1"/>
  <c r="Q24" i="1"/>
  <c r="E25" i="1"/>
  <c r="F25" i="1" s="1"/>
  <c r="G25" i="1" s="1"/>
  <c r="H25" i="1" s="1"/>
  <c r="Q25" i="1"/>
  <c r="Q26" i="1"/>
  <c r="Q27" i="1"/>
  <c r="Q28" i="1"/>
  <c r="Q29" i="1"/>
  <c r="Q30" i="1"/>
  <c r="Q31" i="1"/>
  <c r="Q32" i="1"/>
  <c r="E33" i="1"/>
  <c r="F33" i="1" s="1"/>
  <c r="G33" i="1" s="1"/>
  <c r="H33" i="1" s="1"/>
  <c r="Q33" i="1"/>
  <c r="Q34" i="1"/>
  <c r="Q35" i="1"/>
  <c r="Q36" i="1"/>
  <c r="Q37" i="1"/>
  <c r="Q38" i="1"/>
  <c r="Q39" i="1"/>
  <c r="Q40" i="1"/>
  <c r="E41" i="1"/>
  <c r="F41" i="1" s="1"/>
  <c r="G41" i="1" s="1"/>
  <c r="I41" i="1" s="1"/>
  <c r="Q41" i="1"/>
  <c r="Q42" i="1"/>
  <c r="Q43" i="1"/>
  <c r="Q44" i="1"/>
  <c r="Q45" i="1"/>
  <c r="Q46" i="1"/>
  <c r="Q47" i="1"/>
  <c r="Q48" i="1"/>
  <c r="E49" i="1"/>
  <c r="F49" i="1" s="1"/>
  <c r="G49" i="1" s="1"/>
  <c r="I49" i="1" s="1"/>
  <c r="Q49" i="1"/>
  <c r="Q50" i="1"/>
  <c r="Q51" i="1"/>
  <c r="Q52" i="1"/>
  <c r="Q53" i="1"/>
  <c r="Q54" i="1"/>
  <c r="Q55" i="1"/>
  <c r="Q56" i="1"/>
  <c r="E57" i="1"/>
  <c r="Q57" i="1"/>
  <c r="Q58" i="1"/>
  <c r="Q59" i="1"/>
  <c r="Q60" i="1"/>
  <c r="Q61" i="1"/>
  <c r="Q62" i="1"/>
  <c r="Q63" i="1"/>
  <c r="Q64" i="1"/>
  <c r="E65" i="1"/>
  <c r="Q65" i="1"/>
  <c r="Q66" i="1"/>
  <c r="Q67" i="1"/>
  <c r="Q68" i="1"/>
  <c r="Q69" i="1"/>
  <c r="Q70" i="1"/>
  <c r="Q71" i="1"/>
  <c r="Q72" i="1"/>
  <c r="E73" i="1"/>
  <c r="Q73" i="1"/>
  <c r="Q74" i="1"/>
  <c r="Q75" i="1"/>
  <c r="Q76" i="1"/>
  <c r="Q77" i="1"/>
  <c r="Q78" i="1"/>
  <c r="Q79" i="1"/>
  <c r="Q80" i="1"/>
  <c r="E81" i="1"/>
  <c r="F81" i="1" s="1"/>
  <c r="G81" i="1" s="1"/>
  <c r="I81" i="1" s="1"/>
  <c r="Q81" i="1"/>
  <c r="Q82" i="1"/>
  <c r="Q83" i="1"/>
  <c r="Q84" i="1"/>
  <c r="Q85" i="1"/>
  <c r="Q86" i="1"/>
  <c r="Q87" i="1"/>
  <c r="Q88" i="1"/>
  <c r="E89" i="1"/>
  <c r="Q89" i="1"/>
  <c r="Q90" i="1"/>
  <c r="Q91" i="1"/>
  <c r="Q92" i="1"/>
  <c r="Q93" i="1"/>
  <c r="Q94" i="1"/>
  <c r="Q95" i="1"/>
  <c r="Q96" i="1"/>
  <c r="E97" i="1"/>
  <c r="Q97" i="1"/>
  <c r="Q98" i="1"/>
  <c r="Q99" i="1"/>
  <c r="Q100" i="1"/>
  <c r="Q101" i="1"/>
  <c r="Q102" i="1"/>
  <c r="Q103" i="1"/>
  <c r="Q104" i="1"/>
  <c r="Q105" i="1"/>
  <c r="Q106" i="1"/>
  <c r="E107" i="1"/>
  <c r="F107" i="1" s="1"/>
  <c r="G107" i="1" s="1"/>
  <c r="I107" i="1" s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E123" i="1"/>
  <c r="F123" i="1" s="1"/>
  <c r="G123" i="1" s="1"/>
  <c r="K123" i="1" s="1"/>
  <c r="Q123" i="1"/>
  <c r="Q124" i="1"/>
  <c r="Q125" i="1"/>
  <c r="Q126" i="1"/>
  <c r="Q127" i="1"/>
  <c r="Q128" i="1"/>
  <c r="Q129" i="1"/>
  <c r="Q130" i="1"/>
  <c r="E131" i="1"/>
  <c r="F131" i="1" s="1"/>
  <c r="G131" i="1" s="1"/>
  <c r="K131" i="1" s="1"/>
  <c r="Q131" i="1"/>
  <c r="Q132" i="1"/>
  <c r="Q133" i="1"/>
  <c r="Q134" i="1"/>
  <c r="Q135" i="1"/>
  <c r="Q136" i="1"/>
  <c r="Q137" i="1"/>
  <c r="Q138" i="1"/>
  <c r="E139" i="1"/>
  <c r="Q139" i="1"/>
  <c r="Q140" i="1"/>
  <c r="Q141" i="1"/>
  <c r="Q142" i="1"/>
  <c r="Q143" i="1"/>
  <c r="E144" i="1"/>
  <c r="F144" i="1" s="1"/>
  <c r="G144" i="1" s="1"/>
  <c r="K144" i="1" s="1"/>
  <c r="Q144" i="1"/>
  <c r="Q145" i="1"/>
  <c r="Q146" i="1"/>
  <c r="Q147" i="1"/>
  <c r="Q148" i="1"/>
  <c r="Q149" i="1"/>
  <c r="Q150" i="1"/>
  <c r="Q151" i="1"/>
  <c r="E152" i="1"/>
  <c r="F152" i="1" s="1"/>
  <c r="G152" i="1" s="1"/>
  <c r="J152" i="1" s="1"/>
  <c r="Q152" i="1"/>
  <c r="Q153" i="1"/>
  <c r="Q154" i="1"/>
  <c r="Q155" i="1"/>
  <c r="Q156" i="1"/>
  <c r="Q157" i="1"/>
  <c r="Q158" i="1"/>
  <c r="Q159" i="1"/>
  <c r="A11" i="2"/>
  <c r="C11" i="2"/>
  <c r="D11" i="2"/>
  <c r="G11" i="2"/>
  <c r="H11" i="2"/>
  <c r="B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B14" i="2"/>
  <c r="D14" i="2"/>
  <c r="G14" i="2"/>
  <c r="C14" i="2"/>
  <c r="H14" i="2"/>
  <c r="A15" i="2"/>
  <c r="C15" i="2"/>
  <c r="D15" i="2"/>
  <c r="G15" i="2"/>
  <c r="H15" i="2"/>
  <c r="B15" i="2"/>
  <c r="A16" i="2"/>
  <c r="B16" i="2"/>
  <c r="D16" i="2"/>
  <c r="G16" i="2"/>
  <c r="C16" i="2"/>
  <c r="H16" i="2"/>
  <c r="A17" i="2"/>
  <c r="C17" i="2"/>
  <c r="D17" i="2"/>
  <c r="G17" i="2"/>
  <c r="H17" i="2"/>
  <c r="B17" i="2"/>
  <c r="A18" i="2"/>
  <c r="B18" i="2"/>
  <c r="D18" i="2"/>
  <c r="G18" i="2"/>
  <c r="C18" i="2"/>
  <c r="H18" i="2"/>
  <c r="A19" i="2"/>
  <c r="C19" i="2"/>
  <c r="D19" i="2"/>
  <c r="G19" i="2"/>
  <c r="H19" i="2"/>
  <c r="B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B22" i="2"/>
  <c r="D22" i="2"/>
  <c r="G22" i="2"/>
  <c r="C22" i="2"/>
  <c r="H22" i="2"/>
  <c r="A23" i="2"/>
  <c r="C23" i="2"/>
  <c r="D23" i="2"/>
  <c r="G23" i="2"/>
  <c r="H23" i="2"/>
  <c r="B23" i="2"/>
  <c r="A24" i="2"/>
  <c r="B24" i="2"/>
  <c r="D24" i="2"/>
  <c r="G24" i="2"/>
  <c r="C24" i="2"/>
  <c r="H24" i="2"/>
  <c r="A25" i="2"/>
  <c r="C25" i="2"/>
  <c r="D25" i="2"/>
  <c r="G25" i="2"/>
  <c r="H25" i="2"/>
  <c r="B25" i="2"/>
  <c r="A26" i="2"/>
  <c r="B26" i="2"/>
  <c r="D26" i="2"/>
  <c r="G26" i="2"/>
  <c r="C26" i="2"/>
  <c r="H26" i="2"/>
  <c r="A27" i="2"/>
  <c r="C27" i="2"/>
  <c r="D27" i="2"/>
  <c r="G27" i="2"/>
  <c r="H27" i="2"/>
  <c r="B27" i="2"/>
  <c r="A28" i="2"/>
  <c r="B28" i="2"/>
  <c r="D28" i="2"/>
  <c r="G28" i="2"/>
  <c r="C28" i="2"/>
  <c r="H28" i="2"/>
  <c r="A29" i="2"/>
  <c r="C29" i="2"/>
  <c r="D29" i="2"/>
  <c r="G29" i="2"/>
  <c r="H29" i="2"/>
  <c r="B29" i="2"/>
  <c r="A30" i="2"/>
  <c r="B30" i="2"/>
  <c r="D30" i="2"/>
  <c r="G30" i="2"/>
  <c r="C30" i="2"/>
  <c r="H30" i="2"/>
  <c r="A31" i="2"/>
  <c r="C31" i="2"/>
  <c r="D31" i="2"/>
  <c r="G31" i="2"/>
  <c r="H31" i="2"/>
  <c r="B31" i="2"/>
  <c r="A32" i="2"/>
  <c r="B32" i="2"/>
  <c r="D32" i="2"/>
  <c r="G32" i="2"/>
  <c r="C32" i="2"/>
  <c r="H32" i="2"/>
  <c r="A33" i="2"/>
  <c r="C33" i="2"/>
  <c r="D33" i="2"/>
  <c r="G33" i="2"/>
  <c r="H33" i="2"/>
  <c r="B33" i="2"/>
  <c r="A34" i="2"/>
  <c r="B34" i="2"/>
  <c r="D34" i="2"/>
  <c r="G34" i="2"/>
  <c r="C34" i="2"/>
  <c r="H34" i="2"/>
  <c r="A35" i="2"/>
  <c r="C35" i="2"/>
  <c r="D35" i="2"/>
  <c r="G35" i="2"/>
  <c r="H35" i="2"/>
  <c r="B35" i="2"/>
  <c r="A36" i="2"/>
  <c r="B36" i="2"/>
  <c r="D36" i="2"/>
  <c r="G36" i="2"/>
  <c r="C36" i="2"/>
  <c r="H36" i="2"/>
  <c r="A37" i="2"/>
  <c r="C37" i="2"/>
  <c r="D37" i="2"/>
  <c r="G37" i="2"/>
  <c r="H37" i="2"/>
  <c r="B37" i="2"/>
  <c r="A38" i="2"/>
  <c r="B38" i="2"/>
  <c r="D38" i="2"/>
  <c r="G38" i="2"/>
  <c r="C38" i="2"/>
  <c r="H38" i="2"/>
  <c r="A39" i="2"/>
  <c r="C39" i="2"/>
  <c r="D39" i="2"/>
  <c r="G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B42" i="2"/>
  <c r="D42" i="2"/>
  <c r="G42" i="2"/>
  <c r="C42" i="2"/>
  <c r="H42" i="2"/>
  <c r="A43" i="2"/>
  <c r="C43" i="2"/>
  <c r="D43" i="2"/>
  <c r="G43" i="2"/>
  <c r="H43" i="2"/>
  <c r="B43" i="2"/>
  <c r="A44" i="2"/>
  <c r="B44" i="2"/>
  <c r="D44" i="2"/>
  <c r="G44" i="2"/>
  <c r="C44" i="2"/>
  <c r="H44" i="2"/>
  <c r="A45" i="2"/>
  <c r="C45" i="2"/>
  <c r="D45" i="2"/>
  <c r="G45" i="2"/>
  <c r="H45" i="2"/>
  <c r="B45" i="2"/>
  <c r="A46" i="2"/>
  <c r="B46" i="2"/>
  <c r="D46" i="2"/>
  <c r="G46" i="2"/>
  <c r="C46" i="2"/>
  <c r="H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C49" i="2"/>
  <c r="D49" i="2"/>
  <c r="G49" i="2"/>
  <c r="H49" i="2"/>
  <c r="B49" i="2"/>
  <c r="A50" i="2"/>
  <c r="B50" i="2"/>
  <c r="D50" i="2"/>
  <c r="G50" i="2"/>
  <c r="C50" i="2"/>
  <c r="H50" i="2"/>
  <c r="A51" i="2"/>
  <c r="C51" i="2"/>
  <c r="D51" i="2"/>
  <c r="G51" i="2"/>
  <c r="H51" i="2"/>
  <c r="B51" i="2"/>
  <c r="A52" i="2"/>
  <c r="D52" i="2"/>
  <c r="G52" i="2"/>
  <c r="C52" i="2"/>
  <c r="H52" i="2"/>
  <c r="B52" i="2"/>
  <c r="A53" i="2"/>
  <c r="C53" i="2"/>
  <c r="D53" i="2"/>
  <c r="G53" i="2"/>
  <c r="H53" i="2"/>
  <c r="B53" i="2"/>
  <c r="A54" i="2"/>
  <c r="B54" i="2"/>
  <c r="D54" i="2"/>
  <c r="G54" i="2"/>
  <c r="C54" i="2"/>
  <c r="H54" i="2"/>
  <c r="A55" i="2"/>
  <c r="B55" i="2"/>
  <c r="D55" i="2"/>
  <c r="G55" i="2"/>
  <c r="C55" i="2"/>
  <c r="H55" i="2"/>
  <c r="A56" i="2"/>
  <c r="C56" i="2"/>
  <c r="D56" i="2"/>
  <c r="F56" i="2"/>
  <c r="G56" i="2"/>
  <c r="H56" i="2"/>
  <c r="B56" i="2"/>
  <c r="A57" i="2"/>
  <c r="D57" i="2"/>
  <c r="F57" i="2"/>
  <c r="G57" i="2"/>
  <c r="C57" i="2"/>
  <c r="H57" i="2"/>
  <c r="B57" i="2"/>
  <c r="A58" i="2"/>
  <c r="B58" i="2"/>
  <c r="F58" i="2"/>
  <c r="D58" i="2"/>
  <c r="G58" i="2"/>
  <c r="C58" i="2"/>
  <c r="H58" i="2"/>
  <c r="A59" i="2"/>
  <c r="B59" i="2"/>
  <c r="F59" i="2"/>
  <c r="D59" i="2"/>
  <c r="G59" i="2"/>
  <c r="C59" i="2"/>
  <c r="H59" i="2"/>
  <c r="A60" i="2"/>
  <c r="C60" i="2"/>
  <c r="D60" i="2"/>
  <c r="F60" i="2"/>
  <c r="G60" i="2"/>
  <c r="H60" i="2"/>
  <c r="B60" i="2"/>
  <c r="A61" i="2"/>
  <c r="C61" i="2"/>
  <c r="D61" i="2"/>
  <c r="G61" i="2"/>
  <c r="H61" i="2"/>
  <c r="B61" i="2"/>
  <c r="A62" i="2"/>
  <c r="B62" i="2"/>
  <c r="C62" i="2"/>
  <c r="D62" i="2"/>
  <c r="G62" i="2"/>
  <c r="H62" i="2"/>
  <c r="A63" i="2"/>
  <c r="B63" i="2"/>
  <c r="C63" i="2"/>
  <c r="D63" i="2"/>
  <c r="G63" i="2"/>
  <c r="H63" i="2"/>
  <c r="A64" i="2"/>
  <c r="D64" i="2"/>
  <c r="G64" i="2"/>
  <c r="C64" i="2"/>
  <c r="H64" i="2"/>
  <c r="B64" i="2"/>
  <c r="A65" i="2"/>
  <c r="B65" i="2"/>
  <c r="D65" i="2"/>
  <c r="G65" i="2"/>
  <c r="C65" i="2"/>
  <c r="H65" i="2"/>
  <c r="A66" i="2"/>
  <c r="C66" i="2"/>
  <c r="D66" i="2"/>
  <c r="G66" i="2"/>
  <c r="H66" i="2"/>
  <c r="B66" i="2"/>
  <c r="A67" i="2"/>
  <c r="C67" i="2"/>
  <c r="D67" i="2"/>
  <c r="G67" i="2"/>
  <c r="H67" i="2"/>
  <c r="B67" i="2"/>
  <c r="A68" i="2"/>
  <c r="B68" i="2"/>
  <c r="D68" i="2"/>
  <c r="G68" i="2"/>
  <c r="C68" i="2"/>
  <c r="H68" i="2"/>
  <c r="A69" i="2"/>
  <c r="B69" i="2"/>
  <c r="D69" i="2"/>
  <c r="G69" i="2"/>
  <c r="C69" i="2"/>
  <c r="E69" i="2"/>
  <c r="H69" i="2"/>
  <c r="A70" i="2"/>
  <c r="C70" i="2"/>
  <c r="D70" i="2"/>
  <c r="G70" i="2"/>
  <c r="H70" i="2"/>
  <c r="B70" i="2"/>
  <c r="A71" i="2"/>
  <c r="D71" i="2"/>
  <c r="G71" i="2"/>
  <c r="C71" i="2"/>
  <c r="H71" i="2"/>
  <c r="B71" i="2"/>
  <c r="A72" i="2"/>
  <c r="B72" i="2"/>
  <c r="D72" i="2"/>
  <c r="G72" i="2"/>
  <c r="C72" i="2"/>
  <c r="H72" i="2"/>
  <c r="A73" i="2"/>
  <c r="B73" i="2"/>
  <c r="D73" i="2"/>
  <c r="G73" i="2"/>
  <c r="C73" i="2"/>
  <c r="H73" i="2"/>
  <c r="A74" i="2"/>
  <c r="C74" i="2"/>
  <c r="D74" i="2"/>
  <c r="G74" i="2"/>
  <c r="H74" i="2"/>
  <c r="B74" i="2"/>
  <c r="A75" i="2"/>
  <c r="C75" i="2"/>
  <c r="D75" i="2"/>
  <c r="G75" i="2"/>
  <c r="H75" i="2"/>
  <c r="B75" i="2"/>
  <c r="A76" i="2"/>
  <c r="B76" i="2"/>
  <c r="D76" i="2"/>
  <c r="G76" i="2"/>
  <c r="C76" i="2"/>
  <c r="H76" i="2"/>
  <c r="A77" i="2"/>
  <c r="B77" i="2"/>
  <c r="D77" i="2"/>
  <c r="G77" i="2"/>
  <c r="C77" i="2"/>
  <c r="H77" i="2"/>
  <c r="A78" i="2"/>
  <c r="C78" i="2"/>
  <c r="D78" i="2"/>
  <c r="G78" i="2"/>
  <c r="H78" i="2"/>
  <c r="B78" i="2"/>
  <c r="A79" i="2"/>
  <c r="D79" i="2"/>
  <c r="G79" i="2"/>
  <c r="C79" i="2"/>
  <c r="H79" i="2"/>
  <c r="B79" i="2"/>
  <c r="A80" i="2"/>
  <c r="B80" i="2"/>
  <c r="D80" i="2"/>
  <c r="G80" i="2"/>
  <c r="C80" i="2"/>
  <c r="H80" i="2"/>
  <c r="A81" i="2"/>
  <c r="B81" i="2"/>
  <c r="D81" i="2"/>
  <c r="G81" i="2"/>
  <c r="C81" i="2"/>
  <c r="H81" i="2"/>
  <c r="A82" i="2"/>
  <c r="C82" i="2"/>
  <c r="D82" i="2"/>
  <c r="G82" i="2"/>
  <c r="H82" i="2"/>
  <c r="B82" i="2"/>
  <c r="A83" i="2"/>
  <c r="C83" i="2"/>
  <c r="D83" i="2"/>
  <c r="G83" i="2"/>
  <c r="H83" i="2"/>
  <c r="B83" i="2"/>
  <c r="A84" i="2"/>
  <c r="B84" i="2"/>
  <c r="D84" i="2"/>
  <c r="G84" i="2"/>
  <c r="C84" i="2"/>
  <c r="H84" i="2"/>
  <c r="A85" i="2"/>
  <c r="B85" i="2"/>
  <c r="D85" i="2"/>
  <c r="G85" i="2"/>
  <c r="C85" i="2"/>
  <c r="E85" i="2"/>
  <c r="H85" i="2"/>
  <c r="A86" i="2"/>
  <c r="C86" i="2"/>
  <c r="D86" i="2"/>
  <c r="G86" i="2"/>
  <c r="H86" i="2"/>
  <c r="B86" i="2"/>
  <c r="A87" i="2"/>
  <c r="D87" i="2"/>
  <c r="G87" i="2"/>
  <c r="C87" i="2"/>
  <c r="H87" i="2"/>
  <c r="B87" i="2"/>
  <c r="A88" i="2"/>
  <c r="B88" i="2"/>
  <c r="D88" i="2"/>
  <c r="G88" i="2"/>
  <c r="C88" i="2"/>
  <c r="H88" i="2"/>
  <c r="A89" i="2"/>
  <c r="B89" i="2"/>
  <c r="D89" i="2"/>
  <c r="G89" i="2"/>
  <c r="C89" i="2"/>
  <c r="H89" i="2"/>
  <c r="A90" i="2"/>
  <c r="C90" i="2"/>
  <c r="D90" i="2"/>
  <c r="G90" i="2"/>
  <c r="H90" i="2"/>
  <c r="B90" i="2"/>
  <c r="A91" i="2"/>
  <c r="B91" i="2"/>
  <c r="C91" i="2"/>
  <c r="D91" i="2"/>
  <c r="G91" i="2"/>
  <c r="H91" i="2"/>
  <c r="A92" i="2"/>
  <c r="B92" i="2"/>
  <c r="D92" i="2"/>
  <c r="G92" i="2"/>
  <c r="C92" i="2"/>
  <c r="H92" i="2"/>
  <c r="A93" i="2"/>
  <c r="B93" i="2"/>
  <c r="D93" i="2"/>
  <c r="G93" i="2"/>
  <c r="C93" i="2"/>
  <c r="E93" i="2"/>
  <c r="H93" i="2"/>
  <c r="A94" i="2"/>
  <c r="C94" i="2"/>
  <c r="D94" i="2"/>
  <c r="G94" i="2"/>
  <c r="H94" i="2"/>
  <c r="B94" i="2"/>
  <c r="A95" i="2"/>
  <c r="D95" i="2"/>
  <c r="G95" i="2"/>
  <c r="C95" i="2"/>
  <c r="H95" i="2"/>
  <c r="B95" i="2"/>
  <c r="A96" i="2"/>
  <c r="B96" i="2"/>
  <c r="D96" i="2"/>
  <c r="G96" i="2"/>
  <c r="C96" i="2"/>
  <c r="E96" i="2"/>
  <c r="H96" i="2"/>
  <c r="A97" i="2"/>
  <c r="B97" i="2"/>
  <c r="D97" i="2"/>
  <c r="G97" i="2"/>
  <c r="C97" i="2"/>
  <c r="H97" i="2"/>
  <c r="A98" i="2"/>
  <c r="C98" i="2"/>
  <c r="D98" i="2"/>
  <c r="G98" i="2"/>
  <c r="H98" i="2"/>
  <c r="B98" i="2"/>
  <c r="A99" i="2"/>
  <c r="B99" i="2"/>
  <c r="C99" i="2"/>
  <c r="D99" i="2"/>
  <c r="G99" i="2"/>
  <c r="H99" i="2"/>
  <c r="A100" i="2"/>
  <c r="B100" i="2"/>
  <c r="D100" i="2"/>
  <c r="G100" i="2"/>
  <c r="C100" i="2"/>
  <c r="H100" i="2"/>
  <c r="A101" i="2"/>
  <c r="B101" i="2"/>
  <c r="D101" i="2"/>
  <c r="G101" i="2"/>
  <c r="C101" i="2"/>
  <c r="H101" i="2"/>
  <c r="A102" i="2"/>
  <c r="C102" i="2"/>
  <c r="D102" i="2"/>
  <c r="G102" i="2"/>
  <c r="H102" i="2"/>
  <c r="B102" i="2"/>
  <c r="A103" i="2"/>
  <c r="D103" i="2"/>
  <c r="G103" i="2"/>
  <c r="C103" i="2"/>
  <c r="H103" i="2"/>
  <c r="B103" i="2"/>
  <c r="A104" i="2"/>
  <c r="B104" i="2"/>
  <c r="D104" i="2"/>
  <c r="G104" i="2"/>
  <c r="C104" i="2"/>
  <c r="H104" i="2"/>
  <c r="A105" i="2"/>
  <c r="B105" i="2"/>
  <c r="D105" i="2"/>
  <c r="G105" i="2"/>
  <c r="C105" i="2"/>
  <c r="H105" i="2"/>
  <c r="A106" i="2"/>
  <c r="C106" i="2"/>
  <c r="D106" i="2"/>
  <c r="G106" i="2"/>
  <c r="H106" i="2"/>
  <c r="B106" i="2"/>
  <c r="A107" i="2"/>
  <c r="B107" i="2"/>
  <c r="C107" i="2"/>
  <c r="D107" i="2"/>
  <c r="G107" i="2"/>
  <c r="H107" i="2"/>
  <c r="A108" i="2"/>
  <c r="B108" i="2"/>
  <c r="D108" i="2"/>
  <c r="G108" i="2"/>
  <c r="C108" i="2"/>
  <c r="H108" i="2"/>
  <c r="A109" i="2"/>
  <c r="B109" i="2"/>
  <c r="D109" i="2"/>
  <c r="G109" i="2"/>
  <c r="C109" i="2"/>
  <c r="H109" i="2"/>
  <c r="A110" i="2"/>
  <c r="C110" i="2"/>
  <c r="D110" i="2"/>
  <c r="G110" i="2"/>
  <c r="H110" i="2"/>
  <c r="B110" i="2"/>
  <c r="A111" i="2"/>
  <c r="D111" i="2"/>
  <c r="G111" i="2"/>
  <c r="C111" i="2"/>
  <c r="H111" i="2"/>
  <c r="B111" i="2"/>
  <c r="A112" i="2"/>
  <c r="B112" i="2"/>
  <c r="D112" i="2"/>
  <c r="G112" i="2"/>
  <c r="C112" i="2"/>
  <c r="H112" i="2"/>
  <c r="A113" i="2"/>
  <c r="B113" i="2"/>
  <c r="D113" i="2"/>
  <c r="G113" i="2"/>
  <c r="C113" i="2"/>
  <c r="H113" i="2"/>
  <c r="A114" i="2"/>
  <c r="C114" i="2"/>
  <c r="D114" i="2"/>
  <c r="G114" i="2"/>
  <c r="H114" i="2"/>
  <c r="B114" i="2"/>
  <c r="A115" i="2"/>
  <c r="B115" i="2"/>
  <c r="C115" i="2"/>
  <c r="D115" i="2"/>
  <c r="G115" i="2"/>
  <c r="H115" i="2"/>
  <c r="A116" i="2"/>
  <c r="B116" i="2"/>
  <c r="D116" i="2"/>
  <c r="G116" i="2"/>
  <c r="C116" i="2"/>
  <c r="H116" i="2"/>
  <c r="A117" i="2"/>
  <c r="B117" i="2"/>
  <c r="D117" i="2"/>
  <c r="G117" i="2"/>
  <c r="C117" i="2"/>
  <c r="H117" i="2"/>
  <c r="A118" i="2"/>
  <c r="C118" i="2"/>
  <c r="D118" i="2"/>
  <c r="G118" i="2"/>
  <c r="H118" i="2"/>
  <c r="B118" i="2"/>
  <c r="A119" i="2"/>
  <c r="D119" i="2"/>
  <c r="G119" i="2"/>
  <c r="C119" i="2"/>
  <c r="H119" i="2"/>
  <c r="B119" i="2"/>
  <c r="A120" i="2"/>
  <c r="B120" i="2"/>
  <c r="D120" i="2"/>
  <c r="G120" i="2"/>
  <c r="C120" i="2"/>
  <c r="H120" i="2"/>
  <c r="A121" i="2"/>
  <c r="B121" i="2"/>
  <c r="D121" i="2"/>
  <c r="G121" i="2"/>
  <c r="C121" i="2"/>
  <c r="H121" i="2"/>
  <c r="A122" i="2"/>
  <c r="C122" i="2"/>
  <c r="D122" i="2"/>
  <c r="G122" i="2"/>
  <c r="H122" i="2"/>
  <c r="B122" i="2"/>
  <c r="A123" i="2"/>
  <c r="B123" i="2"/>
  <c r="C123" i="2"/>
  <c r="E123" i="2"/>
  <c r="D123" i="2"/>
  <c r="G123" i="2"/>
  <c r="H123" i="2"/>
  <c r="A124" i="2"/>
  <c r="B124" i="2"/>
  <c r="D124" i="2"/>
  <c r="G124" i="2"/>
  <c r="C124" i="2"/>
  <c r="E124" i="2"/>
  <c r="H124" i="2"/>
  <c r="A125" i="2"/>
  <c r="B125" i="2"/>
  <c r="D125" i="2"/>
  <c r="G125" i="2"/>
  <c r="C125" i="2"/>
  <c r="E125" i="2"/>
  <c r="H125" i="2"/>
  <c r="A126" i="2"/>
  <c r="C126" i="2"/>
  <c r="D126" i="2"/>
  <c r="G126" i="2"/>
  <c r="H126" i="2"/>
  <c r="B126" i="2"/>
  <c r="A127" i="2"/>
  <c r="D127" i="2"/>
  <c r="G127" i="2"/>
  <c r="C127" i="2"/>
  <c r="H127" i="2"/>
  <c r="B127" i="2"/>
  <c r="A128" i="2"/>
  <c r="B128" i="2"/>
  <c r="D128" i="2"/>
  <c r="G128" i="2"/>
  <c r="C128" i="2"/>
  <c r="H128" i="2"/>
  <c r="A129" i="2"/>
  <c r="B129" i="2"/>
  <c r="D129" i="2"/>
  <c r="G129" i="2"/>
  <c r="C129" i="2"/>
  <c r="H129" i="2"/>
  <c r="A130" i="2"/>
  <c r="C130" i="2"/>
  <c r="E130" i="2"/>
  <c r="D130" i="2"/>
  <c r="G130" i="2"/>
  <c r="H130" i="2"/>
  <c r="B130" i="2"/>
  <c r="A131" i="2"/>
  <c r="B131" i="2"/>
  <c r="C131" i="2"/>
  <c r="D131" i="2"/>
  <c r="G131" i="2"/>
  <c r="H131" i="2"/>
  <c r="A132" i="2"/>
  <c r="B132" i="2"/>
  <c r="D132" i="2"/>
  <c r="G132" i="2"/>
  <c r="C132" i="2"/>
  <c r="H132" i="2"/>
  <c r="A133" i="2"/>
  <c r="B133" i="2"/>
  <c r="D133" i="2"/>
  <c r="G133" i="2"/>
  <c r="C133" i="2"/>
  <c r="H133" i="2"/>
  <c r="A134" i="2"/>
  <c r="C134" i="2"/>
  <c r="E134" i="2"/>
  <c r="D134" i="2"/>
  <c r="G134" i="2"/>
  <c r="H134" i="2"/>
  <c r="B134" i="2"/>
  <c r="A135" i="2"/>
  <c r="D135" i="2"/>
  <c r="G135" i="2"/>
  <c r="C135" i="2"/>
  <c r="H135" i="2"/>
  <c r="B135" i="2"/>
  <c r="A136" i="2"/>
  <c r="B136" i="2"/>
  <c r="D136" i="2"/>
  <c r="G136" i="2"/>
  <c r="C136" i="2"/>
  <c r="H136" i="2"/>
  <c r="A137" i="2"/>
  <c r="B137" i="2"/>
  <c r="D137" i="2"/>
  <c r="G137" i="2"/>
  <c r="C137" i="2"/>
  <c r="H137" i="2"/>
  <c r="A138" i="2"/>
  <c r="C138" i="2"/>
  <c r="D138" i="2"/>
  <c r="G138" i="2"/>
  <c r="H138" i="2"/>
  <c r="B138" i="2"/>
  <c r="A139" i="2"/>
  <c r="B139" i="2"/>
  <c r="C139" i="2"/>
  <c r="D139" i="2"/>
  <c r="G139" i="2"/>
  <c r="H139" i="2"/>
  <c r="A140" i="2"/>
  <c r="B140" i="2"/>
  <c r="D140" i="2"/>
  <c r="G140" i="2"/>
  <c r="C140" i="2"/>
  <c r="H140" i="2"/>
  <c r="E104" i="2" l="1"/>
  <c r="F97" i="1"/>
  <c r="G97" i="1" s="1"/>
  <c r="I97" i="1" s="1"/>
  <c r="E63" i="2"/>
  <c r="F65" i="1"/>
  <c r="G65" i="1" s="1"/>
  <c r="I65" i="1" s="1"/>
  <c r="E35" i="2"/>
  <c r="F139" i="1"/>
  <c r="G139" i="1" s="1"/>
  <c r="E81" i="2"/>
  <c r="F89" i="1"/>
  <c r="G89" i="1" s="1"/>
  <c r="I89" i="1" s="1"/>
  <c r="E55" i="2"/>
  <c r="F73" i="1"/>
  <c r="G73" i="1" s="1"/>
  <c r="I73" i="1" s="1"/>
  <c r="E43" i="2"/>
  <c r="F57" i="1"/>
  <c r="G57" i="1" s="1"/>
  <c r="I57" i="1" s="1"/>
  <c r="E28" i="2"/>
  <c r="E111" i="2"/>
  <c r="E155" i="1"/>
  <c r="F155" i="1" s="1"/>
  <c r="G155" i="1" s="1"/>
  <c r="J155" i="1" s="1"/>
  <c r="E147" i="1"/>
  <c r="E134" i="1"/>
  <c r="E126" i="1"/>
  <c r="E118" i="1"/>
  <c r="E116" i="1"/>
  <c r="E110" i="1"/>
  <c r="E102" i="1"/>
  <c r="E92" i="1"/>
  <c r="E84" i="1"/>
  <c r="E76" i="1"/>
  <c r="E68" i="1"/>
  <c r="E60" i="1"/>
  <c r="E52" i="1"/>
  <c r="E44" i="1"/>
  <c r="E36" i="1"/>
  <c r="E28" i="1"/>
  <c r="E158" i="1"/>
  <c r="F158" i="1" s="1"/>
  <c r="G158" i="1" s="1"/>
  <c r="K158" i="1" s="1"/>
  <c r="E150" i="1"/>
  <c r="E142" i="1"/>
  <c r="E137" i="1"/>
  <c r="E129" i="1"/>
  <c r="E121" i="1"/>
  <c r="E113" i="1"/>
  <c r="F113" i="1" s="1"/>
  <c r="E105" i="1"/>
  <c r="E95" i="1"/>
  <c r="E87" i="1"/>
  <c r="E79" i="1"/>
  <c r="E71" i="1"/>
  <c r="E63" i="1"/>
  <c r="F63" i="1" s="1"/>
  <c r="G63" i="1" s="1"/>
  <c r="I63" i="1" s="1"/>
  <c r="E55" i="1"/>
  <c r="E47" i="1"/>
  <c r="E39" i="1"/>
  <c r="E31" i="1"/>
  <c r="E23" i="1"/>
  <c r="E153" i="1"/>
  <c r="F153" i="1" s="1"/>
  <c r="G153" i="1" s="1"/>
  <c r="J153" i="1" s="1"/>
  <c r="E145" i="1"/>
  <c r="E132" i="1"/>
  <c r="E124" i="1"/>
  <c r="E108" i="1"/>
  <c r="E100" i="1"/>
  <c r="E98" i="1"/>
  <c r="E90" i="1"/>
  <c r="E82" i="1"/>
  <c r="E74" i="1"/>
  <c r="E66" i="1"/>
  <c r="E58" i="1"/>
  <c r="E50" i="1"/>
  <c r="E42" i="1"/>
  <c r="E34" i="1"/>
  <c r="E26" i="1"/>
  <c r="E161" i="1"/>
  <c r="F161" i="1" s="1"/>
  <c r="G161" i="1" s="1"/>
  <c r="K161" i="1" s="1"/>
  <c r="E156" i="1"/>
  <c r="F156" i="1" s="1"/>
  <c r="G156" i="1" s="1"/>
  <c r="K156" i="1" s="1"/>
  <c r="E148" i="1"/>
  <c r="E140" i="1"/>
  <c r="E135" i="1"/>
  <c r="E127" i="1"/>
  <c r="E119" i="1"/>
  <c r="E115" i="1"/>
  <c r="F115" i="1" s="1"/>
  <c r="E111" i="1"/>
  <c r="E103" i="1"/>
  <c r="E93" i="1"/>
  <c r="E85" i="1"/>
  <c r="E77" i="1"/>
  <c r="E69" i="1"/>
  <c r="E61" i="1"/>
  <c r="E53" i="1"/>
  <c r="E45" i="1"/>
  <c r="E37" i="1"/>
  <c r="E29" i="1"/>
  <c r="E21" i="1"/>
  <c r="E159" i="1"/>
  <c r="F159" i="1" s="1"/>
  <c r="G159" i="1" s="1"/>
  <c r="K159" i="1" s="1"/>
  <c r="E151" i="1"/>
  <c r="E143" i="1"/>
  <c r="E138" i="1"/>
  <c r="E130" i="1"/>
  <c r="E122" i="1"/>
  <c r="E106" i="1"/>
  <c r="E96" i="1"/>
  <c r="E88" i="1"/>
  <c r="E80" i="1"/>
  <c r="E72" i="1"/>
  <c r="E64" i="1"/>
  <c r="E56" i="1"/>
  <c r="E48" i="1"/>
  <c r="E40" i="1"/>
  <c r="F40" i="1" s="1"/>
  <c r="G40" i="1" s="1"/>
  <c r="I40" i="1" s="1"/>
  <c r="E32" i="1"/>
  <c r="F32" i="1" s="1"/>
  <c r="G32" i="1" s="1"/>
  <c r="H32" i="1" s="1"/>
  <c r="E24" i="1"/>
  <c r="E14" i="2"/>
  <c r="E154" i="1"/>
  <c r="E146" i="1"/>
  <c r="E133" i="1"/>
  <c r="E125" i="1"/>
  <c r="E117" i="1"/>
  <c r="E109" i="1"/>
  <c r="E101" i="1"/>
  <c r="E99" i="1"/>
  <c r="E91" i="1"/>
  <c r="E83" i="1"/>
  <c r="E75" i="1"/>
  <c r="E67" i="1"/>
  <c r="E59" i="1"/>
  <c r="E51" i="1"/>
  <c r="E43" i="1"/>
  <c r="E35" i="1"/>
  <c r="E27" i="1"/>
  <c r="E108" i="2"/>
  <c r="E157" i="1"/>
  <c r="F157" i="1" s="1"/>
  <c r="G157" i="1" s="1"/>
  <c r="K157" i="1" s="1"/>
  <c r="E149" i="1"/>
  <c r="E141" i="1"/>
  <c r="E136" i="1"/>
  <c r="E128" i="1"/>
  <c r="E120" i="1"/>
  <c r="E114" i="1"/>
  <c r="F114" i="1" s="1"/>
  <c r="E112" i="1"/>
  <c r="E104" i="1"/>
  <c r="E94" i="1"/>
  <c r="E86" i="1"/>
  <c r="E78" i="1"/>
  <c r="E70" i="1"/>
  <c r="E62" i="1"/>
  <c r="E54" i="1"/>
  <c r="E46" i="1"/>
  <c r="E38" i="1"/>
  <c r="E30" i="1"/>
  <c r="F15" i="1"/>
  <c r="F64" i="1" l="1"/>
  <c r="G64" i="1" s="1"/>
  <c r="I64" i="1" s="1"/>
  <c r="E34" i="2"/>
  <c r="F111" i="1"/>
  <c r="G111" i="1" s="1"/>
  <c r="K111" i="1" s="1"/>
  <c r="E121" i="2"/>
  <c r="F137" i="1"/>
  <c r="G137" i="1" s="1"/>
  <c r="I137" i="1" s="1"/>
  <c r="E137" i="2"/>
  <c r="F54" i="1"/>
  <c r="G54" i="1" s="1"/>
  <c r="I54" i="1" s="1"/>
  <c r="E25" i="2"/>
  <c r="F62" i="1"/>
  <c r="G62" i="1" s="1"/>
  <c r="I62" i="1" s="1"/>
  <c r="E33" i="2"/>
  <c r="F120" i="1"/>
  <c r="G120" i="1" s="1"/>
  <c r="K120" i="1" s="1"/>
  <c r="E129" i="2"/>
  <c r="F35" i="1"/>
  <c r="G35" i="1" s="1"/>
  <c r="H35" i="1" s="1"/>
  <c r="E106" i="2"/>
  <c r="F99" i="1"/>
  <c r="E65" i="2"/>
  <c r="F80" i="1"/>
  <c r="G80" i="1" s="1"/>
  <c r="I80" i="1" s="1"/>
  <c r="E110" i="2"/>
  <c r="F151" i="1"/>
  <c r="G151" i="1" s="1"/>
  <c r="K151" i="1" s="1"/>
  <c r="E140" i="2"/>
  <c r="F61" i="1"/>
  <c r="G61" i="1" s="1"/>
  <c r="I61" i="1" s="1"/>
  <c r="E32" i="2"/>
  <c r="F119" i="1"/>
  <c r="G119" i="1" s="1"/>
  <c r="K119" i="1" s="1"/>
  <c r="E128" i="2"/>
  <c r="F34" i="1"/>
  <c r="G34" i="1" s="1"/>
  <c r="H34" i="1" s="1"/>
  <c r="E105" i="2"/>
  <c r="E64" i="2"/>
  <c r="F98" i="1"/>
  <c r="G98" i="1" s="1"/>
  <c r="I98" i="1" s="1"/>
  <c r="F23" i="1"/>
  <c r="G23" i="1" s="1"/>
  <c r="H23" i="1" s="1"/>
  <c r="E94" i="2"/>
  <c r="F87" i="1"/>
  <c r="G87" i="1" s="1"/>
  <c r="I87" i="1" s="1"/>
  <c r="E54" i="2"/>
  <c r="F150" i="1"/>
  <c r="G150" i="1" s="1"/>
  <c r="J150" i="1" s="1"/>
  <c r="E90" i="2"/>
  <c r="E46" i="2"/>
  <c r="F76" i="1"/>
  <c r="G76" i="1" s="1"/>
  <c r="I76" i="1" s="1"/>
  <c r="F134" i="1"/>
  <c r="G134" i="1" s="1"/>
  <c r="I134" i="1" s="1"/>
  <c r="E136" i="2"/>
  <c r="F70" i="1"/>
  <c r="G70" i="1" s="1"/>
  <c r="I70" i="1" s="1"/>
  <c r="E40" i="2"/>
  <c r="F128" i="1"/>
  <c r="G128" i="1" s="1"/>
  <c r="K128" i="1" s="1"/>
  <c r="E131" i="2"/>
  <c r="F43" i="1"/>
  <c r="G43" i="1" s="1"/>
  <c r="I43" i="1" s="1"/>
  <c r="E16" i="2"/>
  <c r="F101" i="1"/>
  <c r="G101" i="1" s="1"/>
  <c r="I101" i="1" s="1"/>
  <c r="E114" i="2"/>
  <c r="F24" i="1"/>
  <c r="G24" i="1" s="1"/>
  <c r="H24" i="1" s="1"/>
  <c r="E95" i="2"/>
  <c r="F88" i="1"/>
  <c r="G88" i="1" s="1"/>
  <c r="I88" i="1" s="1"/>
  <c r="E113" i="2"/>
  <c r="F69" i="1"/>
  <c r="G69" i="1" s="1"/>
  <c r="H69" i="1" s="1"/>
  <c r="E39" i="2"/>
  <c r="E76" i="2"/>
  <c r="F127" i="1"/>
  <c r="G127" i="1" s="1"/>
  <c r="K127" i="1" s="1"/>
  <c r="F42" i="1"/>
  <c r="G42" i="1" s="1"/>
  <c r="I42" i="1" s="1"/>
  <c r="E15" i="2"/>
  <c r="F100" i="1"/>
  <c r="G100" i="1" s="1"/>
  <c r="I100" i="1" s="1"/>
  <c r="E66" i="2"/>
  <c r="F31" i="1"/>
  <c r="G31" i="1" s="1"/>
  <c r="H31" i="1" s="1"/>
  <c r="E102" i="2"/>
  <c r="E103" i="2"/>
  <c r="E61" i="2"/>
  <c r="F95" i="1"/>
  <c r="G95" i="1" s="1"/>
  <c r="I95" i="1" s="1"/>
  <c r="E51" i="2"/>
  <c r="F84" i="1"/>
  <c r="G84" i="1" s="1"/>
  <c r="I84" i="1" s="1"/>
  <c r="E87" i="2"/>
  <c r="F147" i="1"/>
  <c r="G147" i="1" s="1"/>
  <c r="K147" i="1" s="1"/>
  <c r="E22" i="2"/>
  <c r="F51" i="1"/>
  <c r="G51" i="1" s="1"/>
  <c r="I51" i="1" s="1"/>
  <c r="F136" i="1"/>
  <c r="G136" i="1" s="1"/>
  <c r="K136" i="1" s="1"/>
  <c r="E79" i="2"/>
  <c r="F109" i="1"/>
  <c r="G109" i="1" s="1"/>
  <c r="I109" i="1" s="1"/>
  <c r="E119" i="2"/>
  <c r="E92" i="2"/>
  <c r="F21" i="1"/>
  <c r="G21" i="1" s="1"/>
  <c r="H21" i="1" s="1"/>
  <c r="E78" i="2"/>
  <c r="F135" i="1"/>
  <c r="G135" i="1" s="1"/>
  <c r="K135" i="1" s="1"/>
  <c r="F108" i="1"/>
  <c r="G108" i="1" s="1"/>
  <c r="I108" i="1" s="1"/>
  <c r="E118" i="2"/>
  <c r="F28" i="1"/>
  <c r="G28" i="1" s="1"/>
  <c r="H28" i="1" s="1"/>
  <c r="E99" i="2"/>
  <c r="E52" i="2"/>
  <c r="F85" i="1"/>
  <c r="G85" i="1" s="1"/>
  <c r="I85" i="1" s="1"/>
  <c r="F58" i="1"/>
  <c r="G58" i="1" s="1"/>
  <c r="I58" i="1" s="1"/>
  <c r="E29" i="2"/>
  <c r="E20" i="2"/>
  <c r="F47" i="1"/>
  <c r="G47" i="1" s="1"/>
  <c r="I47" i="1" s="1"/>
  <c r="F36" i="1"/>
  <c r="G36" i="1" s="1"/>
  <c r="H36" i="1" s="1"/>
  <c r="E107" i="2"/>
  <c r="E115" i="2"/>
  <c r="F102" i="1"/>
  <c r="G102" i="1" s="1"/>
  <c r="I102" i="1" s="1"/>
  <c r="F46" i="1"/>
  <c r="G46" i="1" s="1"/>
  <c r="I46" i="1" s="1"/>
  <c r="E19" i="2"/>
  <c r="F146" i="1"/>
  <c r="G146" i="1" s="1"/>
  <c r="K146" i="1" s="1"/>
  <c r="E86" i="2"/>
  <c r="F45" i="1"/>
  <c r="G45" i="1" s="1"/>
  <c r="I45" i="1" s="1"/>
  <c r="E18" i="2"/>
  <c r="E127" i="2"/>
  <c r="F118" i="1"/>
  <c r="G118" i="1" s="1"/>
  <c r="K118" i="1" s="1"/>
  <c r="F78" i="1"/>
  <c r="G78" i="1" s="1"/>
  <c r="I78" i="1" s="1"/>
  <c r="E48" i="2"/>
  <c r="F96" i="1"/>
  <c r="G96" i="1" s="1"/>
  <c r="I96" i="1" s="1"/>
  <c r="E62" i="2"/>
  <c r="F86" i="1"/>
  <c r="G86" i="1" s="1"/>
  <c r="E53" i="2"/>
  <c r="E30" i="2"/>
  <c r="F59" i="1"/>
  <c r="G59" i="1" s="1"/>
  <c r="I59" i="1" s="1"/>
  <c r="E68" i="2"/>
  <c r="F106" i="1"/>
  <c r="G106" i="1" s="1"/>
  <c r="I106" i="1" s="1"/>
  <c r="F140" i="1"/>
  <c r="G140" i="1" s="1"/>
  <c r="J140" i="1" s="1"/>
  <c r="E82" i="2"/>
  <c r="F30" i="1"/>
  <c r="G30" i="1" s="1"/>
  <c r="H30" i="1" s="1"/>
  <c r="E101" i="2"/>
  <c r="F94" i="1"/>
  <c r="G94" i="1" s="1"/>
  <c r="I94" i="1" s="1"/>
  <c r="E60" i="2"/>
  <c r="F149" i="1"/>
  <c r="G149" i="1" s="1"/>
  <c r="J149" i="1" s="1"/>
  <c r="E89" i="2"/>
  <c r="F67" i="1"/>
  <c r="G67" i="1" s="1"/>
  <c r="I67" i="1" s="1"/>
  <c r="E37" i="2"/>
  <c r="F125" i="1"/>
  <c r="G125" i="1" s="1"/>
  <c r="J125" i="1" s="1"/>
  <c r="E74" i="2"/>
  <c r="E21" i="2"/>
  <c r="F48" i="1"/>
  <c r="G48" i="1" s="1"/>
  <c r="I48" i="1" s="1"/>
  <c r="F122" i="1"/>
  <c r="G122" i="1" s="1"/>
  <c r="K122" i="1" s="1"/>
  <c r="E72" i="2"/>
  <c r="E100" i="2"/>
  <c r="F29" i="1"/>
  <c r="G29" i="1" s="1"/>
  <c r="H29" i="1" s="1"/>
  <c r="E59" i="2"/>
  <c r="F93" i="1"/>
  <c r="G93" i="1" s="1"/>
  <c r="I93" i="1" s="1"/>
  <c r="F148" i="1"/>
  <c r="G148" i="1" s="1"/>
  <c r="I148" i="1" s="1"/>
  <c r="E88" i="2"/>
  <c r="E36" i="2"/>
  <c r="F66" i="1"/>
  <c r="G66" i="1" s="1"/>
  <c r="I66" i="1" s="1"/>
  <c r="F132" i="1"/>
  <c r="G132" i="1" s="1"/>
  <c r="K132" i="1" s="1"/>
  <c r="E135" i="2"/>
  <c r="E26" i="2"/>
  <c r="F55" i="1"/>
  <c r="G55" i="1" s="1"/>
  <c r="I55" i="1" s="1"/>
  <c r="E71" i="2"/>
  <c r="F121" i="1"/>
  <c r="G121" i="1" s="1"/>
  <c r="J121" i="1" s="1"/>
  <c r="E17" i="2"/>
  <c r="F44" i="1"/>
  <c r="G44" i="1" s="1"/>
  <c r="I44" i="1" s="1"/>
  <c r="F110" i="1"/>
  <c r="G110" i="1" s="1"/>
  <c r="K110" i="1" s="1"/>
  <c r="E120" i="2"/>
  <c r="E31" i="2"/>
  <c r="F60" i="1"/>
  <c r="G60" i="1" s="1"/>
  <c r="I60" i="1" s="1"/>
  <c r="F77" i="1"/>
  <c r="G77" i="1" s="1"/>
  <c r="I77" i="1" s="1"/>
  <c r="E47" i="2"/>
  <c r="F50" i="1"/>
  <c r="G50" i="1" s="1"/>
  <c r="I50" i="1" s="1"/>
  <c r="E109" i="2"/>
  <c r="E13" i="2"/>
  <c r="F39" i="1"/>
  <c r="G39" i="1" s="1"/>
  <c r="I39" i="1" s="1"/>
  <c r="F105" i="1"/>
  <c r="G105" i="1" s="1"/>
  <c r="J105" i="1" s="1"/>
  <c r="E67" i="2"/>
  <c r="E58" i="2"/>
  <c r="F92" i="1"/>
  <c r="G92" i="1" s="1"/>
  <c r="I92" i="1" s="1"/>
  <c r="F141" i="1"/>
  <c r="G141" i="1" s="1"/>
  <c r="K141" i="1" s="1"/>
  <c r="E83" i="2"/>
  <c r="F117" i="1"/>
  <c r="G117" i="1" s="1"/>
  <c r="K117" i="1" s="1"/>
  <c r="E126" i="2"/>
  <c r="E73" i="2"/>
  <c r="F124" i="1"/>
  <c r="G124" i="1" s="1"/>
  <c r="I124" i="1" s="1"/>
  <c r="F38" i="1"/>
  <c r="G38" i="1" s="1"/>
  <c r="I38" i="1" s="1"/>
  <c r="E12" i="2"/>
  <c r="F104" i="1"/>
  <c r="G104" i="1" s="1"/>
  <c r="K104" i="1" s="1"/>
  <c r="E117" i="2"/>
  <c r="F75" i="1"/>
  <c r="G75" i="1" s="1"/>
  <c r="I75" i="1" s="1"/>
  <c r="E45" i="2"/>
  <c r="F133" i="1"/>
  <c r="G133" i="1" s="1"/>
  <c r="K133" i="1" s="1"/>
  <c r="E77" i="2"/>
  <c r="E27" i="2"/>
  <c r="F56" i="1"/>
  <c r="G56" i="1" s="1"/>
  <c r="I56" i="1" s="1"/>
  <c r="F130" i="1"/>
  <c r="G130" i="1" s="1"/>
  <c r="I130" i="1" s="1"/>
  <c r="E133" i="2"/>
  <c r="E11" i="2"/>
  <c r="F37" i="1"/>
  <c r="G37" i="1" s="1"/>
  <c r="I37" i="1" s="1"/>
  <c r="E116" i="2"/>
  <c r="F103" i="1"/>
  <c r="G103" i="1" s="1"/>
  <c r="I103" i="1" s="1"/>
  <c r="E44" i="2"/>
  <c r="F74" i="1"/>
  <c r="G74" i="1" s="1"/>
  <c r="I74" i="1" s="1"/>
  <c r="F145" i="1"/>
  <c r="G145" i="1" s="1"/>
  <c r="J145" i="1" s="1"/>
  <c r="E139" i="2"/>
  <c r="F129" i="1"/>
  <c r="G129" i="1" s="1"/>
  <c r="K129" i="1" s="1"/>
  <c r="E132" i="2"/>
  <c r="E23" i="2"/>
  <c r="F52" i="1"/>
  <c r="G52" i="1" s="1"/>
  <c r="I52" i="1" s="1"/>
  <c r="E70" i="2"/>
  <c r="F116" i="1"/>
  <c r="F112" i="1"/>
  <c r="G112" i="1" s="1"/>
  <c r="K112" i="1" s="1"/>
  <c r="E122" i="2"/>
  <c r="F83" i="1"/>
  <c r="G83" i="1" s="1"/>
  <c r="I83" i="1" s="1"/>
  <c r="E112" i="2"/>
  <c r="F138" i="1"/>
  <c r="G138" i="1" s="1"/>
  <c r="J138" i="1" s="1"/>
  <c r="E80" i="2"/>
  <c r="F82" i="1"/>
  <c r="G82" i="1" s="1"/>
  <c r="I82" i="1" s="1"/>
  <c r="E50" i="2"/>
  <c r="E41" i="2"/>
  <c r="F71" i="1"/>
  <c r="G71" i="1" s="1"/>
  <c r="I71" i="1" s="1"/>
  <c r="F27" i="1"/>
  <c r="G27" i="1" s="1"/>
  <c r="H27" i="1" s="1"/>
  <c r="E98" i="2"/>
  <c r="F91" i="1"/>
  <c r="G91" i="1" s="1"/>
  <c r="I91" i="1" s="1"/>
  <c r="E57" i="2"/>
  <c r="F154" i="1"/>
  <c r="G154" i="1" s="1"/>
  <c r="J154" i="1" s="1"/>
  <c r="E91" i="2"/>
  <c r="F72" i="1"/>
  <c r="G72" i="1" s="1"/>
  <c r="I72" i="1" s="1"/>
  <c r="E42" i="2"/>
  <c r="E84" i="2"/>
  <c r="F143" i="1"/>
  <c r="G143" i="1" s="1"/>
  <c r="K143" i="1" s="1"/>
  <c r="F53" i="1"/>
  <c r="G53" i="1" s="1"/>
  <c r="I53" i="1" s="1"/>
  <c r="E24" i="2"/>
  <c r="F26" i="1"/>
  <c r="G26" i="1" s="1"/>
  <c r="H26" i="1" s="1"/>
  <c r="E97" i="2"/>
  <c r="E56" i="2"/>
  <c r="F90" i="1"/>
  <c r="G90" i="1" s="1"/>
  <c r="I90" i="1" s="1"/>
  <c r="E49" i="2"/>
  <c r="F79" i="1"/>
  <c r="G79" i="1" s="1"/>
  <c r="I79" i="1" s="1"/>
  <c r="F142" i="1"/>
  <c r="G142" i="1" s="1"/>
  <c r="K142" i="1" s="1"/>
  <c r="E138" i="2"/>
  <c r="E38" i="2"/>
  <c r="F68" i="1"/>
  <c r="G68" i="1" s="1"/>
  <c r="I68" i="1" s="1"/>
  <c r="E75" i="2"/>
  <c r="F126" i="1"/>
  <c r="G126" i="1" s="1"/>
  <c r="K126" i="1" s="1"/>
  <c r="C12" i="1"/>
  <c r="C11" i="1"/>
  <c r="O164" i="1" l="1"/>
  <c r="O163" i="1"/>
  <c r="O160" i="1"/>
  <c r="O81" i="1"/>
  <c r="O125" i="1"/>
  <c r="O121" i="1"/>
  <c r="O157" i="1"/>
  <c r="O112" i="1"/>
  <c r="O119" i="1"/>
  <c r="O110" i="1"/>
  <c r="O111" i="1"/>
  <c r="O137" i="1"/>
  <c r="O138" i="1"/>
  <c r="O128" i="1"/>
  <c r="O101" i="1"/>
  <c r="O144" i="1"/>
  <c r="O145" i="1"/>
  <c r="O134" i="1"/>
  <c r="O83" i="1"/>
  <c r="O139" i="1"/>
  <c r="O158" i="1"/>
  <c r="O146" i="1"/>
  <c r="O143" i="1"/>
  <c r="O109" i="1"/>
  <c r="O108" i="1"/>
  <c r="C15" i="1"/>
  <c r="O136" i="1"/>
  <c r="O117" i="1"/>
  <c r="O126" i="1"/>
  <c r="O123" i="1"/>
  <c r="O120" i="1"/>
  <c r="O118" i="1"/>
  <c r="O148" i="1"/>
  <c r="O150" i="1"/>
  <c r="O135" i="1"/>
  <c r="O80" i="1"/>
  <c r="O131" i="1"/>
  <c r="O155" i="1"/>
  <c r="O152" i="1"/>
  <c r="O104" i="1"/>
  <c r="O162" i="1"/>
  <c r="O149" i="1"/>
  <c r="O147" i="1"/>
  <c r="O142" i="1"/>
  <c r="O133" i="1"/>
  <c r="O161" i="1"/>
  <c r="O129" i="1"/>
  <c r="O130" i="1"/>
  <c r="O127" i="1"/>
  <c r="O124" i="1"/>
  <c r="O140" i="1"/>
  <c r="O132" i="1"/>
  <c r="O122" i="1"/>
  <c r="O156" i="1"/>
  <c r="O153" i="1"/>
  <c r="O154" i="1"/>
  <c r="O151" i="1"/>
  <c r="O141" i="1"/>
  <c r="O159" i="1"/>
  <c r="O102" i="1"/>
  <c r="O88" i="1"/>
  <c r="O103" i="1"/>
  <c r="C16" i="1"/>
  <c r="D18" i="1" s="1"/>
  <c r="I86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<sst xmlns="http://schemas.openxmlformats.org/spreadsheetml/2006/main" count="1236" uniqueCount="565">
  <si>
    <t>AM Tau / GSC 01312-02166</t>
  </si>
  <si>
    <t>System Type:</t>
  </si>
  <si>
    <t>EA/sd</t>
  </si>
  <si>
    <t>Sp:  B8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</si>
  <si>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</si>
  <si>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</si>
  <si>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</si>
  <si>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</si>
  <si>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</si>
  <si>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</si>
  <si>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</si>
  <si>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</si>
  <si>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</si>
  <si>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</si>
  <si>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</si>
  <si>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</si>
  <si>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</si>
  <si>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</si>
  <si>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</si>
  <si>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</si>
  <si>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</si>
  <si>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</si>
  <si>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</si>
  <si>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</si>
  <si>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</si>
  <si>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</si>
  <si>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</si>
  <si>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</si>
  <si>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</si>
  <si>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</si>
  <si>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</si>
  <si>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</si>
  <si>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</si>
  <si>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</si>
  <si>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</si>
  <si>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</si>
  <si>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</si>
  <si>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S6</t>
  </si>
  <si>
    <t>Misc</t>
  </si>
  <si>
    <t>Lin Fit</t>
  </si>
  <si>
    <t>Q. Fit</t>
  </si>
  <si>
    <t>Date</t>
  </si>
  <si>
    <t>BAD?</t>
  </si>
  <si>
    <t> AN 253.205 </t>
  </si>
  <si>
    <t>I</t>
  </si>
  <si>
    <t> BTOK 49 </t>
  </si>
  <si>
    <t> AA 26.41 </t>
  </si>
  <si>
    <t> AAC 5.192 </t>
  </si>
  <si>
    <t> AAC 5.195 </t>
  </si>
  <si>
    <t> AA 6.192 </t>
  </si>
  <si>
    <t> MVS 2.126 </t>
  </si>
  <si>
    <t>BBSAG</t>
  </si>
  <si>
    <t> AOEB 10 </t>
  </si>
  <si>
    <t>GCVS 4</t>
  </si>
  <si>
    <t>BRNO</t>
  </si>
  <si>
    <t>OEJV 0060</t>
  </si>
  <si>
    <t>VSB 47 </t>
  </si>
  <si>
    <t> BRNO 32 </t>
  </si>
  <si>
    <t>IBVS 4558</t>
  </si>
  <si>
    <t> BBS 122 </t>
  </si>
  <si>
    <t>OEJV 0074</t>
  </si>
  <si>
    <t> BBS 124 </t>
  </si>
  <si>
    <t> BBS 127 </t>
  </si>
  <si>
    <t>IBVS 5484</t>
  </si>
  <si>
    <t>CCD+C</t>
  </si>
  <si>
    <t>IBVS 5438</t>
  </si>
  <si>
    <t>IBVS 5543</t>
  </si>
  <si>
    <t>IBVS 5493</t>
  </si>
  <si>
    <t>VSB 44 </t>
  </si>
  <si>
    <t> AOEB 12 </t>
  </si>
  <si>
    <t>IBVS 5893</t>
  </si>
  <si>
    <t>VSB 46 </t>
  </si>
  <si>
    <t>JAVSO..36..171</t>
  </si>
  <si>
    <t>IBVS 5820</t>
  </si>
  <si>
    <t>VSB 48 </t>
  </si>
  <si>
    <t>IBVS 5918</t>
  </si>
  <si>
    <t>JAVSO..38..183</t>
  </si>
  <si>
    <t>VSB 51 </t>
  </si>
  <si>
    <t>JAVSO..39..177</t>
  </si>
  <si>
    <t>II</t>
  </si>
  <si>
    <t>JAVSO..41..122</t>
  </si>
  <si>
    <t>JAVSO..43...77</t>
  </si>
  <si>
    <t>OEJV 0160</t>
  </si>
  <si>
    <t>IBVS 6118</t>
  </si>
  <si>
    <t>IBVS 6149</t>
  </si>
  <si>
    <t> JAAVSO 43-1 </t>
  </si>
  <si>
    <t>IBVS 6152</t>
  </si>
  <si>
    <t>IBVS 6196</t>
  </si>
  <si>
    <t>JAVSO..45..121</t>
  </si>
  <si>
    <t>JAVSO..46..184</t>
  </si>
  <si>
    <t>JAVSO..47..105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</si>
  <si>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</si>
  <si>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</si>
  <si>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</si>
  <si>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</si>
  <si>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</si>
  <si>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</si>
  <si>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</si>
  <si>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</si>
  <si>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2441247.439 </t>
  </si>
  <si>
    <t> 22.10.1971 22:32 </t>
  </si>
  <si>
    <t> 0.117 </t>
  </si>
  <si>
    <t>V </t>
  </si>
  <si>
    <t> H.Peter </t>
  </si>
  <si>
    <t> ORI 129 </t>
  </si>
  <si>
    <t>2442365.361 </t>
  </si>
  <si>
    <t> 13.11.1974 20:39 </t>
  </si>
  <si>
    <t> 0.011 </t>
  </si>
  <si>
    <t> R.Diethelm </t>
  </si>
  <si>
    <t> BBS 18 </t>
  </si>
  <si>
    <t>2442365.364 </t>
  </si>
  <si>
    <t> 13.11.1974 20:44 </t>
  </si>
  <si>
    <t> 0.014 </t>
  </si>
  <si>
    <t> K.Locher </t>
  </si>
  <si>
    <t>2442416.436 </t>
  </si>
  <si>
    <t> 03.01.1975 22:27 </t>
  </si>
  <si>
    <t> -0.012 </t>
  </si>
  <si>
    <t> BBS 20 </t>
  </si>
  <si>
    <t>2442416.438 </t>
  </si>
  <si>
    <t> 03.01.1975 22:30 </t>
  </si>
  <si>
    <t> -0.010 </t>
  </si>
  <si>
    <t>2442424.620 </t>
  </si>
  <si>
    <t> 12.01.1975 02:52 </t>
  </si>
  <si>
    <t> -0.003 </t>
  </si>
  <si>
    <t>2442457.313 </t>
  </si>
  <si>
    <t> 13.02.1975 19:30 </t>
  </si>
  <si>
    <t> -0.013 </t>
  </si>
  <si>
    <t> BBS 21 </t>
  </si>
  <si>
    <t>2442461.401 </t>
  </si>
  <si>
    <t> 17.02.1975 21:37 </t>
  </si>
  <si>
    <t>2442739.399 </t>
  </si>
  <si>
    <t> 22.11.1975 21:34 </t>
  </si>
  <si>
    <t> BBS 24 </t>
  </si>
  <si>
    <t>2442741.422 </t>
  </si>
  <si>
    <t> 24.11.1975 22:07 </t>
  </si>
  <si>
    <t>2442786.387 </t>
  </si>
  <si>
    <t> 08.01.1976 21:17 </t>
  </si>
  <si>
    <t> -0.011 </t>
  </si>
  <si>
    <t> BBS 26 </t>
  </si>
  <si>
    <t>2442827.272 </t>
  </si>
  <si>
    <t> 18.02.1976 18:31 </t>
  </si>
  <si>
    <t> -0.005 </t>
  </si>
  <si>
    <t>2442829.316 </t>
  </si>
  <si>
    <t> 20.02.1976 19:35 </t>
  </si>
  <si>
    <t>2443029.617 </t>
  </si>
  <si>
    <t> 08.09.1976 02:48 </t>
  </si>
  <si>
    <t> -0.009 </t>
  </si>
  <si>
    <t> BBS 30 </t>
  </si>
  <si>
    <t>2443154.300 </t>
  </si>
  <si>
    <t> 10.01.1977 19:12 </t>
  </si>
  <si>
    <t> BBS 32 </t>
  </si>
  <si>
    <t>2443401.616 </t>
  </si>
  <si>
    <t> 15.09.1977 02:47 </t>
  </si>
  <si>
    <t> -0.004 </t>
  </si>
  <si>
    <t> BBS 35 </t>
  </si>
  <si>
    <t>2443575.353 </t>
  </si>
  <si>
    <t> 07.03.1978 20:28 </t>
  </si>
  <si>
    <t> -0.001 </t>
  </si>
  <si>
    <t> BBS 37 </t>
  </si>
  <si>
    <t>2443577.402 </t>
  </si>
  <si>
    <t> 09.03.1978 21:38 </t>
  </si>
  <si>
    <t> 0.004 </t>
  </si>
  <si>
    <t>2443773.622 </t>
  </si>
  <si>
    <t> 22.09.1978 02:55 </t>
  </si>
  <si>
    <t> 0.007 </t>
  </si>
  <si>
    <t> BBS 39 </t>
  </si>
  <si>
    <t>2444317.304 </t>
  </si>
  <si>
    <t> 18.03.1980 19:17 </t>
  </si>
  <si>
    <t> 0.005 </t>
  </si>
  <si>
    <t> BBS 47 </t>
  </si>
  <si>
    <t>2444601.408 </t>
  </si>
  <si>
    <t> 27.12.1980 21:47 </t>
  </si>
  <si>
    <t> 0.003 </t>
  </si>
  <si>
    <t> BBS 52 </t>
  </si>
  <si>
    <t>2444603.444 </t>
  </si>
  <si>
    <t> 29.12.1980 22:39 </t>
  </si>
  <si>
    <t>2444644.328 </t>
  </si>
  <si>
    <t> 08.02.1981 19:52 </t>
  </si>
  <si>
    <t> 0.001 </t>
  </si>
  <si>
    <t> BBS 53 </t>
  </si>
  <si>
    <t>2444646.371 </t>
  </si>
  <si>
    <t> 10.02.1981 20:54 </t>
  </si>
  <si>
    <t> 0.000 </t>
  </si>
  <si>
    <t>2444650.455 </t>
  </si>
  <si>
    <t> 14.02.1981 22:55 </t>
  </si>
  <si>
    <t>2444844.622 </t>
  </si>
  <si>
    <t> 28.08.1981 02:55 </t>
  </si>
  <si>
    <t> BBS 56 </t>
  </si>
  <si>
    <t>2444883.463 </t>
  </si>
  <si>
    <t> 05.10.1981 23:06 </t>
  </si>
  <si>
    <t> BBS 57 </t>
  </si>
  <si>
    <t>2445061.297 </t>
  </si>
  <si>
    <t> 01.04.1982 19:07 </t>
  </si>
  <si>
    <t> 0.009 </t>
  </si>
  <si>
    <t> BBS 60 </t>
  </si>
  <si>
    <t>2445253.417 </t>
  </si>
  <si>
    <t> 10.10.1982 22:00 </t>
  </si>
  <si>
    <t> BBS 63 </t>
  </si>
  <si>
    <t>2445345.390 </t>
  </si>
  <si>
    <t> 10.01.1983 21:21 </t>
  </si>
  <si>
    <t> BBS 64 </t>
  </si>
  <si>
    <t>2445386.279 </t>
  </si>
  <si>
    <t> 20.02.1983 18:41 </t>
  </si>
  <si>
    <t> G.Mavrofridis </t>
  </si>
  <si>
    <t> BBS 68 </t>
  </si>
  <si>
    <t>2445435.328 </t>
  </si>
  <si>
    <t> 10.04.1983 19:52 </t>
  </si>
  <si>
    <t> 0.002 </t>
  </si>
  <si>
    <t> N.Stoikidis </t>
  </si>
  <si>
    <t> BBS 66 </t>
  </si>
  <si>
    <t>2445672.426 </t>
  </si>
  <si>
    <t> 03.12.1983 22:13 </t>
  </si>
  <si>
    <t> V.Wagner </t>
  </si>
  <si>
    <t> BRNO 26 </t>
  </si>
  <si>
    <t>2445680.600 </t>
  </si>
  <si>
    <t> 12.12.1983 02:24 </t>
  </si>
  <si>
    <t> BBS 70 </t>
  </si>
  <si>
    <t>2445711.248 </t>
  </si>
  <si>
    <t> 11.01.1984 17:57 </t>
  </si>
  <si>
    <t> -0.008 </t>
  </si>
  <si>
    <t>2445764.394 </t>
  </si>
  <si>
    <t> 04.03.1984 21:27 </t>
  </si>
  <si>
    <t> BBS 71 </t>
  </si>
  <si>
    <t>2446083.242 </t>
  </si>
  <si>
    <t> 17.01.1985 17:48 </t>
  </si>
  <si>
    <t> R.Germann </t>
  </si>
  <si>
    <t> BBS 75 </t>
  </si>
  <si>
    <t>2446083.254 </t>
  </si>
  <si>
    <t> 17.01.1985 18:05 </t>
  </si>
  <si>
    <t>2446091.423 </t>
  </si>
  <si>
    <t> 25.01.1985 22:09 </t>
  </si>
  <si>
    <t> BBS 76 </t>
  </si>
  <si>
    <t>2446827.243 </t>
  </si>
  <si>
    <t> 31.01.1987 17:49 </t>
  </si>
  <si>
    <t> BBS 82 </t>
  </si>
  <si>
    <t>2447205.369 </t>
  </si>
  <si>
    <t> 13.02.1988 20:51 </t>
  </si>
  <si>
    <t> BBS 87 </t>
  </si>
  <si>
    <t>2447207.412 </t>
  </si>
  <si>
    <t> 15.02.1988 21:53 </t>
  </si>
  <si>
    <t>2447250.332 </t>
  </si>
  <si>
    <t> 29.03.1988 19:58 </t>
  </si>
  <si>
    <t> BBS 88 </t>
  </si>
  <si>
    <t>2447483.358 </t>
  </si>
  <si>
    <t> 17.11.1988 20:35 </t>
  </si>
  <si>
    <t> 0.018 </t>
  </si>
  <si>
    <t> BBS 90 </t>
  </si>
  <si>
    <t>2447573.285 </t>
  </si>
  <si>
    <t> 15.02.1989 18:50 </t>
  </si>
  <si>
    <t> 0.012 </t>
  </si>
  <si>
    <t> BBS 91 </t>
  </si>
  <si>
    <t>2447945.272 </t>
  </si>
  <si>
    <t> 22.02.1990 18:31 </t>
  </si>
  <si>
    <t> BBS 94 </t>
  </si>
  <si>
    <t>2447947.305 </t>
  </si>
  <si>
    <t> 24.02.1990 19:19 </t>
  </si>
  <si>
    <t> -0.006 </t>
  </si>
  <si>
    <t>2448272.301 </t>
  </si>
  <si>
    <t> 15.01.1991 19:13 </t>
  </si>
  <si>
    <t> BBS 97 </t>
  </si>
  <si>
    <t>2448562.529 </t>
  </si>
  <si>
    <t> 02.11.1991 00:41 </t>
  </si>
  <si>
    <t> J.Borovicka </t>
  </si>
  <si>
    <t> BRNO 31 </t>
  </si>
  <si>
    <t>2448644.286 </t>
  </si>
  <si>
    <t> 22.01.1992 18:51 </t>
  </si>
  <si>
    <t> BBS 100 </t>
  </si>
  <si>
    <t>2448644.293 </t>
  </si>
  <si>
    <t> 22.01.1992 19:01 </t>
  </si>
  <si>
    <t>2448977.454 </t>
  </si>
  <si>
    <t> 20.12.1992 22:53 </t>
  </si>
  <si>
    <t> BBS 103 </t>
  </si>
  <si>
    <t>2449065.336 </t>
  </si>
  <si>
    <t> 18.03.1993 20:03 </t>
  </si>
  <si>
    <t>2449439.363 </t>
  </si>
  <si>
    <t> 27.03.1994 20:42 </t>
  </si>
  <si>
    <t> -0.014 </t>
  </si>
  <si>
    <t> BBS 106 </t>
  </si>
  <si>
    <t>2449678.511 </t>
  </si>
  <si>
    <t> 22.11.1994 00:15 </t>
  </si>
  <si>
    <t> P.Molik </t>
  </si>
  <si>
    <t>OEJV 0060 </t>
  </si>
  <si>
    <t>2449723.484 </t>
  </si>
  <si>
    <t> 05.01.1995 23:36 </t>
  </si>
  <si>
    <t> M.Martignoni </t>
  </si>
  <si>
    <t> BBS 109 </t>
  </si>
  <si>
    <t>2450716.8098 </t>
  </si>
  <si>
    <t> 25.09.1997 07:26 </t>
  </si>
  <si>
    <t> -0.0214 </t>
  </si>
  <si>
    <t>E </t>
  </si>
  <si>
    <t>?</t>
  </si>
  <si>
    <t> J.Sippel et al. </t>
  </si>
  <si>
    <t>IBVS 4558 </t>
  </si>
  <si>
    <t>2450790.391 </t>
  </si>
  <si>
    <t> 07.12.1997 21:23 </t>
  </si>
  <si>
    <t> -0.022 </t>
  </si>
  <si>
    <t> BBS 116 </t>
  </si>
  <si>
    <t>2450882.360 </t>
  </si>
  <si>
    <t> 09.03.1998 20:38 </t>
  </si>
  <si>
    <t> -0.029 </t>
  </si>
  <si>
    <t> BBS 117 </t>
  </si>
  <si>
    <t>2451867.525 </t>
  </si>
  <si>
    <t> 19.11.2000 00:36 </t>
  </si>
  <si>
    <t> -0.037 </t>
  </si>
  <si>
    <t> J.Cechal </t>
  </si>
  <si>
    <t>OEJV 0074 </t>
  </si>
  <si>
    <t>2452321.2627 </t>
  </si>
  <si>
    <t> 15.02.2002 18:18 </t>
  </si>
  <si>
    <t> -0.0504 </t>
  </si>
  <si>
    <t>o</t>
  </si>
  <si>
    <t> M.Dietrich </t>
  </si>
  <si>
    <t>BAVM 158 </t>
  </si>
  <si>
    <t>2452321.26631 </t>
  </si>
  <si>
    <t> 15.02.2002 18:23 </t>
  </si>
  <si>
    <t> -0.04680 </t>
  </si>
  <si>
    <t>C </t>
  </si>
  <si>
    <t> J.Šafár </t>
  </si>
  <si>
    <t>2452652.379 </t>
  </si>
  <si>
    <t> 12.01.2003 21:05 </t>
  </si>
  <si>
    <t> -0.050 </t>
  </si>
  <si>
    <t> BBS 129 </t>
  </si>
  <si>
    <t>2452695.3012 </t>
  </si>
  <si>
    <t> 24.02.2003 19:13 </t>
  </si>
  <si>
    <t>2452897.637 </t>
  </si>
  <si>
    <t> 15.09.2003 03:17 </t>
  </si>
  <si>
    <t> -0.063 </t>
  </si>
  <si>
    <t> BBS 130 </t>
  </si>
  <si>
    <t>2452952.8319 </t>
  </si>
  <si>
    <t> 09.11.2003 07:57 </t>
  </si>
  <si>
    <t> -0.0543 </t>
  </si>
  <si>
    <t> R.Nelson </t>
  </si>
  <si>
    <t>IBVS 5493 </t>
  </si>
  <si>
    <t>2454138.3095 </t>
  </si>
  <si>
    <t> 06.02.2007 19:25 </t>
  </si>
  <si>
    <t> -0.0538 </t>
  </si>
  <si>
    <t> S.Dogru et al. </t>
  </si>
  <si>
    <t>IBVS 5893 </t>
  </si>
  <si>
    <t>2454397.8894 </t>
  </si>
  <si>
    <t> 24.10.2007 09:20 </t>
  </si>
  <si>
    <t> -0.0525 </t>
  </si>
  <si>
    <t>ns</t>
  </si>
  <si>
    <t> R.Sabo </t>
  </si>
  <si>
    <t>JAAVSO 36(2);171 </t>
  </si>
  <si>
    <t>2454440.8236 </t>
  </si>
  <si>
    <t> 06.12.2007 07:45 </t>
  </si>
  <si>
    <t> -0.0408 </t>
  </si>
  <si>
    <t>R</t>
  </si>
  <si>
    <t>IBVS 5820 </t>
  </si>
  <si>
    <t>2454835.2900 </t>
  </si>
  <si>
    <t> 03.01.2009 18:57 </t>
  </si>
  <si>
    <t> -0.0521 </t>
  </si>
  <si>
    <t>-I</t>
  </si>
  <si>
    <t> F.Agerer </t>
  </si>
  <si>
    <t>BAVM 209 </t>
  </si>
  <si>
    <t>2454841.4208 </t>
  </si>
  <si>
    <t> 09.01.2009 22:05 </t>
  </si>
  <si>
    <t>4691</t>
  </si>
  <si>
    <t> -0.0531 </t>
  </si>
  <si>
    <t>2454845.5092 </t>
  </si>
  <si>
    <t> 14.01.2009 00:13 </t>
  </si>
  <si>
    <t>4693</t>
  </si>
  <si>
    <t>2455225.6784 </t>
  </si>
  <si>
    <t> 29.01.2010 04:16 </t>
  </si>
  <si>
    <t>4879</t>
  </si>
  <si>
    <t> -0.0536 </t>
  </si>
  <si>
    <t> G.Samolyk </t>
  </si>
  <si>
    <t> JAAVSO 38;120 </t>
  </si>
  <si>
    <t>2455595.6262 </t>
  </si>
  <si>
    <t> 03.02.2011 03:01 </t>
  </si>
  <si>
    <t>5060</t>
  </si>
  <si>
    <t> -0.0564 </t>
  </si>
  <si>
    <t> JAAVSO 39;177 </t>
  </si>
  <si>
    <t>2455963.5297 </t>
  </si>
  <si>
    <t> 06.02.2012 00:42 </t>
  </si>
  <si>
    <t>5240</t>
  </si>
  <si>
    <t> -0.0595 </t>
  </si>
  <si>
    <t> JAAVSO 41;122 </t>
  </si>
  <si>
    <t>2456372.31106 </t>
  </si>
  <si>
    <t> 20.03.2013 19:27 </t>
  </si>
  <si>
    <t>5440</t>
  </si>
  <si>
    <t> -0.06338 </t>
  </si>
  <si>
    <t> L.Šmelcer </t>
  </si>
  <si>
    <t>OEJV 0160 </t>
  </si>
  <si>
    <t>2456372.31192 </t>
  </si>
  <si>
    <t> 20.03.2013 19:29 </t>
  </si>
  <si>
    <t> -0.06252 </t>
  </si>
  <si>
    <t>2456372.31243 </t>
  </si>
  <si>
    <t> -0.06201 </t>
  </si>
  <si>
    <t>2456656.416 </t>
  </si>
  <si>
    <t> 29.12.2013 21:59 </t>
  </si>
  <si>
    <t>5579</t>
  </si>
  <si>
    <t> -0.064 </t>
  </si>
  <si>
    <t>BAVM 234 </t>
  </si>
  <si>
    <t>2456701.3811 </t>
  </si>
  <si>
    <t> 12.02.2014 21:08 </t>
  </si>
  <si>
    <t> -0.0654 </t>
  </si>
  <si>
    <t>BAVM 238 </t>
  </si>
  <si>
    <t>2457028.4123 </t>
  </si>
  <si>
    <t> 05.01.2015 21:53 </t>
  </si>
  <si>
    <t> -0.0624 </t>
  </si>
  <si>
    <t> U.Schmidt </t>
  </si>
  <si>
    <t>BAVM 239 </t>
  </si>
  <si>
    <t>2425588.556 </t>
  </si>
  <si>
    <t> 08.12.1928 01:20 </t>
  </si>
  <si>
    <t> -0.249 </t>
  </si>
  <si>
    <t>P </t>
  </si>
  <si>
    <t> A.Jensch </t>
  </si>
  <si>
    <t>2426003.459 </t>
  </si>
  <si>
    <t> 26.01.1930 23:00 </t>
  </si>
  <si>
    <t> -0.263 </t>
  </si>
  <si>
    <t>2426414.319 </t>
  </si>
  <si>
    <t> 13.03.1931 19:39 </t>
  </si>
  <si>
    <t> -0.232 </t>
  </si>
  <si>
    <t>2426743.425 </t>
  </si>
  <si>
    <t> 05.02.1932 22:12 </t>
  </si>
  <si>
    <t> -0.198 </t>
  </si>
  <si>
    <t>2426984.603 </t>
  </si>
  <si>
    <t> 04.10.1932 02:28 </t>
  </si>
  <si>
    <t> -0.203 </t>
  </si>
  <si>
    <t>2427530.356 </t>
  </si>
  <si>
    <t> 02.04.1934 20:32 </t>
  </si>
  <si>
    <t> -0.179 </t>
  </si>
  <si>
    <t>2427532.397 </t>
  </si>
  <si>
    <t> 04.04.1934 21:31 </t>
  </si>
  <si>
    <t> -0.182 </t>
  </si>
  <si>
    <t>2427534.444 </t>
  </si>
  <si>
    <t> 06.04.1934 22:39 </t>
  </si>
  <si>
    <t>2427536.477 </t>
  </si>
  <si>
    <t> 08.04.1934 23:26 </t>
  </si>
  <si>
    <t> -0.189 </t>
  </si>
  <si>
    <t>2433322.929 </t>
  </si>
  <si>
    <t> 10.02.1950 10:17 </t>
  </si>
  <si>
    <t> -0.092 </t>
  </si>
  <si>
    <t>F </t>
  </si>
  <si>
    <t> S.Kaho </t>
  </si>
  <si>
    <t>2434455.335 </t>
  </si>
  <si>
    <t> 18.03.1953 20:02 </t>
  </si>
  <si>
    <t> -0.021 </t>
  </si>
  <si>
    <t> R.Szafraniec </t>
  </si>
  <si>
    <t>2435019.446 </t>
  </si>
  <si>
    <t> 03.10.1954 22:42 </t>
  </si>
  <si>
    <t> -0.034 </t>
  </si>
  <si>
    <t>2436133.405 </t>
  </si>
  <si>
    <t> 21.10.1957 21:43 </t>
  </si>
  <si>
    <t>2437016.344 </t>
  </si>
  <si>
    <t> 22.03.1960 20:15 </t>
  </si>
  <si>
    <t> -0.051 </t>
  </si>
  <si>
    <t> H.Huth </t>
  </si>
  <si>
    <t>2437016.363 </t>
  </si>
  <si>
    <t> 22.03.1960 20:42 </t>
  </si>
  <si>
    <t> -0.032 </t>
  </si>
  <si>
    <t>2442802.744 </t>
  </si>
  <si>
    <t> 25.01.1976 05:51 </t>
  </si>
  <si>
    <t> P.Atwood </t>
  </si>
  <si>
    <t>2442804.781 </t>
  </si>
  <si>
    <t> 27.01.1976 06:44 </t>
  </si>
  <si>
    <t>2446105.730 </t>
  </si>
  <si>
    <t> 09.02.1985 05:31 </t>
  </si>
  <si>
    <t>2446522.686 </t>
  </si>
  <si>
    <t> 02.04.1986 04:27 </t>
  </si>
  <si>
    <t>2446849.723 </t>
  </si>
  <si>
    <t> 23.02.1987 05:21 </t>
  </si>
  <si>
    <t> -0.000 </t>
  </si>
  <si>
    <t>2447505.818 </t>
  </si>
  <si>
    <t> 10.12.1988 07:37 </t>
  </si>
  <si>
    <t>2449774.567 </t>
  </si>
  <si>
    <t> 26.02.1995 01:36 </t>
  </si>
  <si>
    <t> M.Baldwin </t>
  </si>
  <si>
    <t>2450451.094 </t>
  </si>
  <si>
    <t> 02.01.1997 14:15 </t>
  </si>
  <si>
    <t> -0.027 </t>
  </si>
  <si>
    <t> H.Maehara </t>
  </si>
  <si>
    <t>2450494.018 </t>
  </si>
  <si>
    <t> 14.02.1997 12:25 </t>
  </si>
  <si>
    <t> -0.025 </t>
  </si>
  <si>
    <t>2450508.3506 </t>
  </si>
  <si>
    <t> 28.02.1997 20:24 </t>
  </si>
  <si>
    <t> -0.0001 </t>
  </si>
  <si>
    <t> M.Netolicky </t>
  </si>
  <si>
    <t>2451193.037 </t>
  </si>
  <si>
    <t> 14.01.1999 12:53 </t>
  </si>
  <si>
    <t>2451524.151 </t>
  </si>
  <si>
    <t> 11.12.1999 15:37 </t>
  </si>
  <si>
    <t> -0.031 </t>
  </si>
  <si>
    <t>2451575.268 </t>
  </si>
  <si>
    <t> 31.01.2000 18:25 </t>
  </si>
  <si>
    <t> J.Verrot </t>
  </si>
  <si>
    <t>2451579.323 </t>
  </si>
  <si>
    <t> 04.02.2000 19:45 </t>
  </si>
  <si>
    <t> -0.045 </t>
  </si>
  <si>
    <t>2451581.371 </t>
  </si>
  <si>
    <t> 06.02.2000 20:54 </t>
  </si>
  <si>
    <t> -0.041 </t>
  </si>
  <si>
    <t>2451867.494 </t>
  </si>
  <si>
    <t> 18.11.2000 23:51 </t>
  </si>
  <si>
    <t> -0.068 </t>
  </si>
  <si>
    <t> P.Novotná </t>
  </si>
  <si>
    <t>2451867.511 </t>
  </si>
  <si>
    <t> 19.11.2000 00:15 </t>
  </si>
  <si>
    <t> B.Procházková </t>
  </si>
  <si>
    <t>2451867.513 </t>
  </si>
  <si>
    <t> 19.11.2000 00:18 </t>
  </si>
  <si>
    <t> -0.049 </t>
  </si>
  <si>
    <t>2451951.3181 </t>
  </si>
  <si>
    <t> 10.02.2001 19:38 </t>
  </si>
  <si>
    <t> -0.0444 </t>
  </si>
  <si>
    <t>2452276.2986 </t>
  </si>
  <si>
    <t> 01.01.2002 19:09 </t>
  </si>
  <si>
    <t> -0.0481 </t>
  </si>
  <si>
    <t> E.Blättler </t>
  </si>
  <si>
    <t>2452276.306 </t>
  </si>
  <si>
    <t> 01.01.2002 19:20 </t>
  </si>
  <si>
    <t>2452290.6065 </t>
  </si>
  <si>
    <t> 16.01.2002 02:33 </t>
  </si>
  <si>
    <t> -0.0477 </t>
  </si>
  <si>
    <t> S.Dvorak </t>
  </si>
  <si>
    <t>2452580.8408 </t>
  </si>
  <si>
    <t> 02.11.2002 08:10 </t>
  </si>
  <si>
    <t> -0.0509 </t>
  </si>
  <si>
    <t>2453322.7814 </t>
  </si>
  <si>
    <t> 13.11.2004 06:45 </t>
  </si>
  <si>
    <t> -0.0554 </t>
  </si>
  <si>
    <t>2453414.758 </t>
  </si>
  <si>
    <t> 13.02.2005 06:11 </t>
  </si>
  <si>
    <t> -0.056 </t>
  </si>
  <si>
    <t> S.Cook </t>
  </si>
  <si>
    <t>2453422.947 </t>
  </si>
  <si>
    <t> 21.02.2005 10:43 </t>
  </si>
  <si>
    <t> -0.042 </t>
  </si>
  <si>
    <t> K.Hirosawa </t>
  </si>
  <si>
    <t>2453723.3909 </t>
  </si>
  <si>
    <t> 18.12.2005 21:22 </t>
  </si>
  <si>
    <t> R.Papini </t>
  </si>
  <si>
    <t>2454109.6940 </t>
  </si>
  <si>
    <t> 09.01.2007 04:39 </t>
  </si>
  <si>
    <t> -0.0544 </t>
  </si>
  <si>
    <t> R.Poklar </t>
  </si>
  <si>
    <t>2454168.955 </t>
  </si>
  <si>
    <t> 09.03.2007 10:55 </t>
  </si>
  <si>
    <t> -0.067 </t>
  </si>
  <si>
    <t>2454540.945 </t>
  </si>
  <si>
    <t> 15.03.2008 10:40 </t>
  </si>
  <si>
    <t> -0.072 </t>
  </si>
  <si>
    <t>2455530.2215 </t>
  </si>
  <si>
    <t> 29.11.2010 17:18 </t>
  </si>
  <si>
    <t>5028</t>
  </si>
  <si>
    <t>Rc</t>
  </si>
  <si>
    <t> K.Shiokawa </t>
  </si>
  <si>
    <t>2456214.9313 </t>
  </si>
  <si>
    <t> 14.10.2012 10:21 </t>
  </si>
  <si>
    <t>5363</t>
  </si>
  <si>
    <t> -0.0608 </t>
  </si>
  <si>
    <t> J.A.Howell </t>
  </si>
  <si>
    <t>2456999.7945 </t>
  </si>
  <si>
    <t> 08.12.2014 07:04 </t>
  </si>
  <si>
    <t> -0.0652 </t>
  </si>
  <si>
    <t> K.Menzies </t>
  </si>
  <si>
    <t>JAAVSO 51, 138</t>
  </si>
  <si>
    <t>JAAVSO, 51, 250</t>
  </si>
  <si>
    <t>JAAVSO52#1</t>
  </si>
  <si>
    <t xml:space="preserve">Mag </t>
  </si>
  <si>
    <t>Next ToM-P</t>
  </si>
  <si>
    <t>Next ToM-S</t>
  </si>
  <si>
    <t>10.40-12.30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</si>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</sst>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d/mm/yyyy"/>
    <numFmt numFmtId="167" formatCode="0.00000"/>
  </numFmts>
  <fonts count="20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" fillId="0" borderId="0"/>
    <xf numFmtId="0" fontId="16" fillId="0" borderId="0"/>
    <xf numFmtId="0" fontId="16" fillId="0" borderId="0"/>
  </cellStyleXfs>
  <cellXfs count="80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1" xfId="0" applyBorder="1">
      <alignment vertical="top"/>
    </xf>
    <xf numFmtId="165" fontId="7" fillId="0" borderId="0" xfId="0" applyNumberFormat="1" applyFont="1">
      <alignment vertical="top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5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0" fillId="2" borderId="10" xfId="0" applyFont="1" applyFill="1" applyBorder="1" applyAlignment="1">
      <alignment horizontal="left" vertical="top" wrapText="1" inden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right" vertical="top" wrapText="1"/>
    </xf>
    <xf numFmtId="0" fontId="15" fillId="2" borderId="10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>
      <alignment horizontal="left" vertical="center" wrapText="1"/>
    </xf>
    <xf numFmtId="167" fontId="17" fillId="0" borderId="0" xfId="0" applyNumberFormat="1" applyFont="1" applyAlignment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left"/>
    </xf>
    <xf numFmtId="0" fontId="0" fillId="0" borderId="11" xfId="0" applyBorder="1">
      <alignment vertical="top"/>
    </xf>
    <xf numFmtId="0" fontId="18" fillId="0" borderId="14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center"/>
    </xf>
    <xf numFmtId="0" fontId="0" fillId="3" borderId="12" xfId="0" applyFont="1" applyFill="1" applyBorder="1" applyAlignment="1">
      <alignment horizontal="right" vertical="center"/>
    </xf>
    <xf numFmtId="0" fontId="0" fillId="3" borderId="13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19" fillId="0" borderId="15" xfId="0" applyFont="1" applyBorder="1" applyAlignment="1">
      <alignment horizontal="right" vertical="center"/>
    </xf>
    <xf numFmtId="22" fontId="19" fillId="0" borderId="15" xfId="0" applyNumberFormat="1" applyFont="1" applyBorder="1" applyAlignment="1">
      <alignment horizontal="right" vertical="center"/>
    </xf>
    <xf numFmtId="22" fontId="19" fillId="0" borderId="17" xfId="0" applyNumberFormat="1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AM Tau - O-C Diagr.</a:t>
            </a:r>
          </a:p>
        </c:rich>
      </c:tx>
      <c:layout>
        <c:manualLayout>
          <c:xMode val="edge"/>
          <c:yMode val="edge"/>
          <c:x val="0.37308916660646774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76978336423543"/>
          <c:y val="0.14270833333333333"/>
          <c:w val="0.80988915376403636"/>
          <c:h val="0.632291666666666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Active!$H$21:$H$159</c:f>
              <c:numCache>
                <c:formatCode>General</c:formatCode>
                <c:ptCount val="139"/>
                <c:pt idx="0">
                  <c:v>-0.24895400000241352</c:v>
                </c:pt>
                <c:pt idx="1">
                  <c:v>-0.26293200000145589</c:v>
                </c:pt>
                <c:pt idx="2">
                  <c:v>-0.23205800000141608</c:v>
                </c:pt>
                <c:pt idx="3">
                  <c:v>-0.19814400000177557</c:v>
                </c:pt>
                <c:pt idx="4">
                  <c:v>-0.20341200000257231</c:v>
                </c:pt>
                <c:pt idx="5">
                  <c:v>-0.17865400000300724</c:v>
                </c:pt>
                <c:pt idx="6">
                  <c:v>-0.18158000000039465</c:v>
                </c:pt>
                <c:pt idx="7">
                  <c:v>-0.17850600000383565</c:v>
                </c:pt>
                <c:pt idx="8">
                  <c:v>-0.18943200000285287</c:v>
                </c:pt>
                <c:pt idx="9">
                  <c:v>-9.1938000005029608E-2</c:v>
                </c:pt>
                <c:pt idx="10">
                  <c:v>-2.0942000002833083E-2</c:v>
                </c:pt>
                <c:pt idx="11">
                  <c:v>-2.0942000002833083E-2</c:v>
                </c:pt>
                <c:pt idx="12">
                  <c:v>-3.3517999996547587E-2</c:v>
                </c:pt>
                <c:pt idx="13">
                  <c:v>-1.4188000001013279E-2</c:v>
                </c:pt>
                <c:pt idx="14">
                  <c:v>-5.1220000008470379E-2</c:v>
                </c:pt>
                <c:pt idx="15">
                  <c:v>-3.2220000008237548E-2</c:v>
                </c:pt>
                <c:pt idx="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0C-4EB0-9BD8-77ECBAC159B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Active!$F$21:$F$1590</c:f>
              <c:numCache>
                <c:formatCode>General</c:formatCode>
                <c:ptCount val="1570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  <c:pt idx="139">
                  <c:v>6859</c:v>
                </c:pt>
                <c:pt idx="140">
                  <c:v>7157</c:v>
                </c:pt>
                <c:pt idx="141">
                  <c:v>7218</c:v>
                </c:pt>
                <c:pt idx="142">
                  <c:v>7342</c:v>
                </c:pt>
                <c:pt idx="143">
                  <c:v>7382</c:v>
                </c:pt>
              </c:numCache>
            </c:numRef>
          </c:xVal>
          <c:yVal>
            <c:numRef>
              <c:f>Active!$I$21:$I$1590</c:f>
              <c:numCache>
                <c:formatCode>General</c:formatCode>
                <c:ptCount val="1570"/>
                <c:pt idx="16">
                  <c:v>0.11695999999938067</c:v>
                </c:pt>
                <c:pt idx="17">
                  <c:v>1.1437999994086567E-2</c:v>
                </c:pt>
                <c:pt idx="18">
                  <c:v>1.4437999998335727E-2</c:v>
                </c:pt>
                <c:pt idx="19">
                  <c:v>-2.4879999982658774E-3</c:v>
                </c:pt>
                <c:pt idx="20">
                  <c:v>-1.1711999999533873E-2</c:v>
                </c:pt>
                <c:pt idx="21">
                  <c:v>-9.7119999991264194E-3</c:v>
                </c:pt>
                <c:pt idx="22">
                  <c:v>-3.4159999995608814E-3</c:v>
                </c:pt>
                <c:pt idx="23">
                  <c:v>-1.3231999997515231E-2</c:v>
                </c:pt>
                <c:pt idx="24">
                  <c:v>-1.30840000056196E-2</c:v>
                </c:pt>
                <c:pt idx="25">
                  <c:v>1.0979999999108259E-2</c:v>
                </c:pt>
                <c:pt idx="26">
                  <c:v>-9.9460000055842102E-3</c:v>
                </c:pt>
                <c:pt idx="27">
                  <c:v>-1.1317999997118022E-2</c:v>
                </c:pt>
                <c:pt idx="28">
                  <c:v>-5.7260000030510128E-3</c:v>
                </c:pt>
                <c:pt idx="29">
                  <c:v>-1.2651999997615349E-2</c:v>
                </c:pt>
                <c:pt idx="30">
                  <c:v>-4.8380000080214813E-3</c:v>
                </c:pt>
                <c:pt idx="31">
                  <c:v>-4.7640000047977082E-3</c:v>
                </c:pt>
                <c:pt idx="32">
                  <c:v>-8.5120000003371388E-3</c:v>
                </c:pt>
                <c:pt idx="33">
                  <c:v>-4.9979999967035837E-3</c:v>
                </c:pt>
                <c:pt idx="34">
                  <c:v>-4.0440000011585653E-3</c:v>
                </c:pt>
                <c:pt idx="35">
                  <c:v>-7.5400000059744343E-4</c:v>
                </c:pt>
                <c:pt idx="36">
                  <c:v>4.3200000000069849E-3</c:v>
                </c:pt>
                <c:pt idx="37">
                  <c:v>7.4240000030840747E-3</c:v>
                </c:pt>
                <c:pt idx="38">
                  <c:v>5.1079999975627288E-3</c:v>
                </c:pt>
                <c:pt idx="39">
                  <c:v>3.3939999993890524E-3</c:v>
                </c:pt>
                <c:pt idx="40">
                  <c:v>-4.531999999016989E-3</c:v>
                </c:pt>
                <c:pt idx="41">
                  <c:v>9.4800000078976154E-4</c:v>
                </c:pt>
                <c:pt idx="42">
                  <c:v>4.3947999998636078E-2</c:v>
                </c:pt>
                <c:pt idx="43">
                  <c:v>2.2000000171829015E-5</c:v>
                </c:pt>
                <c:pt idx="44">
                  <c:v>-3.8300000014714897E-3</c:v>
                </c:pt>
                <c:pt idx="45">
                  <c:v>-9.7999999998137355E-3</c:v>
                </c:pt>
                <c:pt idx="46">
                  <c:v>-3.3939999993890524E-3</c:v>
                </c:pt>
                <c:pt idx="47">
                  <c:v>9.0439999985392205E-3</c:v>
                </c:pt>
                <c:pt idx="49">
                  <c:v>-3.669999998237472E-3</c:v>
                </c:pt>
                <c:pt idx="50">
                  <c:v>6.8099999989499338E-3</c:v>
                </c:pt>
                <c:pt idx="51">
                  <c:v>1.5859999984968454E-3</c:v>
                </c:pt>
                <c:pt idx="52">
                  <c:v>4.1700000001583248E-3</c:v>
                </c:pt>
                <c:pt idx="53">
                  <c:v>2.4659999980940484E-3</c:v>
                </c:pt>
                <c:pt idx="54">
                  <c:v>-8.4239999996498227E-3</c:v>
                </c:pt>
                <c:pt idx="55">
                  <c:v>-4.5000000027357601E-3</c:v>
                </c:pt>
                <c:pt idx="56">
                  <c:v>-8.9560000051278621E-3</c:v>
                </c:pt>
                <c:pt idx="57">
                  <c:v>3.0439999973168597E-3</c:v>
                </c:pt>
                <c:pt idx="58">
                  <c:v>-3.6600000021280721E-3</c:v>
                </c:pt>
                <c:pt idx="59">
                  <c:v>-4.1419999979552813E-3</c:v>
                </c:pt>
                <c:pt idx="60">
                  <c:v>-9.0459999992162921E-3</c:v>
                </c:pt>
                <c:pt idx="61">
                  <c:v>2.9799999974784441E-3</c:v>
                </c:pt>
                <c:pt idx="62">
                  <c:v>-2.0600000425474718E-4</c:v>
                </c:pt>
                <c:pt idx="63">
                  <c:v>2.6699999943957664E-3</c:v>
                </c:pt>
                <c:pt idx="64">
                  <c:v>1.7439999937778339E-3</c:v>
                </c:pt>
                <c:pt idx="65">
                  <c:v>-7.0199999754549935E-4</c:v>
                </c:pt>
                <c:pt idx="66">
                  <c:v>1.7734000000928063E-2</c:v>
                </c:pt>
                <c:pt idx="67">
                  <c:v>-5.4520000048796646E-3</c:v>
                </c:pt>
                <c:pt idx="68">
                  <c:v>1.1989999999059364E-2</c:v>
                </c:pt>
                <c:pt idx="69">
                  <c:v>4.4579999957932159E-3</c:v>
                </c:pt>
                <c:pt idx="70">
                  <c:v>-6.4679999995860271E-3</c:v>
                </c:pt>
                <c:pt idx="71">
                  <c:v>5.2979999964009039E-3</c:v>
                </c:pt>
                <c:pt idx="72">
                  <c:v>-4.1940000010072254E-3</c:v>
                </c:pt>
                <c:pt idx="73">
                  <c:v>-4.2339999999967404E-3</c:v>
                </c:pt>
                <c:pt idx="74">
                  <c:v>2.7659999977913685E-3</c:v>
                </c:pt>
                <c:pt idx="75">
                  <c:v>3.8279999935184605E-3</c:v>
                </c:pt>
                <c:pt idx="76">
                  <c:v>-2.9900000008638017E-3</c:v>
                </c:pt>
                <c:pt idx="77">
                  <c:v>-1.4448000001721084E-2</c:v>
                </c:pt>
                <c:pt idx="79">
                  <c:v>8.3799999265465885E-4</c:v>
                </c:pt>
                <c:pt idx="80">
                  <c:v>-1.4311999999335967E-2</c:v>
                </c:pt>
                <c:pt idx="81">
                  <c:v>-2.6818000005732756E-2</c:v>
                </c:pt>
                <c:pt idx="82">
                  <c:v>-2.526400000351714E-2</c:v>
                </c:pt>
                <c:pt idx="85">
                  <c:v>-2.1533999999519438E-2</c:v>
                </c:pt>
                <c:pt idx="86">
                  <c:v>-2.9203999998571817E-2</c:v>
                </c:pt>
                <c:pt idx="87">
                  <c:v>-2.8956000001926441E-2</c:v>
                </c:pt>
                <c:pt idx="88">
                  <c:v>-3.0968000006396323E-2</c:v>
                </c:pt>
                <c:pt idx="103">
                  <c:v>-5.0119999999878928E-2</c:v>
                </c:pt>
                <c:pt idx="109">
                  <c:v>-4.222200000367593E-2</c:v>
                </c:pt>
                <c:pt idx="113">
                  <c:v>-6.7212000001745764E-2</c:v>
                </c:pt>
                <c:pt idx="116">
                  <c:v>-7.1744000000762753E-2</c:v>
                </c:pt>
                <c:pt idx="127">
                  <c:v>-6.2010000001464505E-2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0C-4EB0-9BD8-77ECBAC159B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Active!$J$21:$J$159</c:f>
              <c:numCache>
                <c:formatCode>General</c:formatCode>
                <c:ptCount val="139"/>
                <c:pt idx="84">
                  <c:v>-2.139799999713432E-2</c:v>
                </c:pt>
                <c:pt idx="100">
                  <c:v>-5.0408000002789777E-2</c:v>
                </c:pt>
                <c:pt idx="104">
                  <c:v>-5.0365999995847233E-2</c:v>
                </c:pt>
                <c:pt idx="117">
                  <c:v>-5.2088000004005153E-2</c:v>
                </c:pt>
                <c:pt idx="119">
                  <c:v>-5.2517999996780418E-2</c:v>
                </c:pt>
                <c:pt idx="124">
                  <c:v>-6.0838000004878268E-2</c:v>
                </c:pt>
                <c:pt idx="128">
                  <c:v>-6.4154000006965362E-2</c:v>
                </c:pt>
                <c:pt idx="129">
                  <c:v>-6.5426000001025386E-2</c:v>
                </c:pt>
                <c:pt idx="131">
                  <c:v>-6.522199999744771E-2</c:v>
                </c:pt>
                <c:pt idx="132">
                  <c:v>-6.522199999744771E-2</c:v>
                </c:pt>
                <c:pt idx="133">
                  <c:v>-6.2385999997786712E-2</c:v>
                </c:pt>
                <c:pt idx="134">
                  <c:v>-4.7053000002051704E-2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0C-4EB0-9BD8-77ECBAC159B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Active!$F$21:$F$527</c:f>
              <c:numCache>
                <c:formatCode>General</c:formatCode>
                <c:ptCount val="507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  <c:pt idx="139">
                  <c:v>6859</c:v>
                </c:pt>
                <c:pt idx="140">
                  <c:v>7157</c:v>
                </c:pt>
                <c:pt idx="141">
                  <c:v>7218</c:v>
                </c:pt>
                <c:pt idx="142">
                  <c:v>7342</c:v>
                </c:pt>
                <c:pt idx="143">
                  <c:v>7382</c:v>
                </c:pt>
              </c:numCache>
            </c:numRef>
          </c:xVal>
          <c:yVal>
            <c:numRef>
              <c:f>Active!$K$21:$K$527</c:f>
              <c:numCache>
                <c:formatCode>General</c:formatCode>
                <c:ptCount val="507"/>
                <c:pt idx="83">
                  <c:v>-1.4600000577047467E-4</c:v>
                </c:pt>
                <c:pt idx="89">
                  <c:v>-1.2118000006012153E-2</c:v>
                </c:pt>
                <c:pt idx="90">
                  <c:v>-4.4970000002649613E-2</c:v>
                </c:pt>
                <c:pt idx="91">
                  <c:v>-4.089600000588689E-2</c:v>
                </c:pt>
                <c:pt idx="96">
                  <c:v>-4.4402000006812159E-2</c:v>
                </c:pt>
                <c:pt idx="97">
                  <c:v>-4.8135999997612089E-2</c:v>
                </c:pt>
                <c:pt idx="98">
                  <c:v>-4.0736000002652872E-2</c:v>
                </c:pt>
                <c:pt idx="99">
                  <c:v>-4.7718000001623295E-2</c:v>
                </c:pt>
                <c:pt idx="101">
                  <c:v>-4.6798000003036577E-2</c:v>
                </c:pt>
                <c:pt idx="102">
                  <c:v>-5.0910000005387701E-2</c:v>
                </c:pt>
                <c:pt idx="105">
                  <c:v>-6.3239999995857943E-2</c:v>
                </c:pt>
                <c:pt idx="106">
                  <c:v>-5.4342000003089197E-2</c:v>
                </c:pt>
                <c:pt idx="107">
                  <c:v>-5.5447999999159947E-2</c:v>
                </c:pt>
                <c:pt idx="108">
                  <c:v>-5.5518000001029577E-2</c:v>
                </c:pt>
                <c:pt idx="110">
                  <c:v>-5.5444000005081762E-2</c:v>
                </c:pt>
                <c:pt idx="111">
                  <c:v>-5.4357999993953854E-2</c:v>
                </c:pt>
                <c:pt idx="112">
                  <c:v>-5.3822000001673587E-2</c:v>
                </c:pt>
                <c:pt idx="114">
                  <c:v>-5.2523999998811632E-2</c:v>
                </c:pt>
                <c:pt idx="115">
                  <c:v>-4.0769999999611173E-2</c:v>
                </c:pt>
                <c:pt idx="120">
                  <c:v>-5.3554000005533453E-2</c:v>
                </c:pt>
                <c:pt idx="121">
                  <c:v>-5.542799999966519E-2</c:v>
                </c:pt>
                <c:pt idx="122">
                  <c:v>-5.6360000002314337E-2</c:v>
                </c:pt>
                <c:pt idx="123">
                  <c:v>-5.9540000002016313E-2</c:v>
                </c:pt>
                <c:pt idx="125">
                  <c:v>-6.3379999999597203E-2</c:v>
                </c:pt>
                <c:pt idx="126">
                  <c:v>-6.2519999999494758E-2</c:v>
                </c:pt>
                <c:pt idx="130">
                  <c:v>-6.522199999744771E-2</c:v>
                </c:pt>
                <c:pt idx="135">
                  <c:v>-7.0813999998790678E-2</c:v>
                </c:pt>
                <c:pt idx="136">
                  <c:v>-7.5612000000546686E-2</c:v>
                </c:pt>
                <c:pt idx="137">
                  <c:v>-7.624999999825377E-2</c:v>
                </c:pt>
                <c:pt idx="138">
                  <c:v>-7.7676000000792556E-2</c:v>
                </c:pt>
                <c:pt idx="139">
                  <c:v>-7.9634000001533423E-2</c:v>
                </c:pt>
                <c:pt idx="140">
                  <c:v>-8.1281999999191612E-2</c:v>
                </c:pt>
                <c:pt idx="141">
                  <c:v>-8.696800000325311E-2</c:v>
                </c:pt>
                <c:pt idx="142">
                  <c:v>-8.7892000003193971E-2</c:v>
                </c:pt>
                <c:pt idx="143">
                  <c:v>-8.8131999997131061E-2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0C-4EB0-9BD8-77ECBAC159B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Active!$L$21:$L$159</c:f>
              <c:numCache>
                <c:formatCode>General</c:formatCode>
                <c:ptCount val="1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0C-4EB0-9BD8-77ECBAC159B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Active!$M$21:$M$159</c:f>
              <c:numCache>
                <c:formatCode>General</c:formatCode>
                <c:ptCount val="1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0C-4EB0-9BD8-77ECBAC159B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Active!$N$21:$N$159</c:f>
              <c:numCache>
                <c:formatCode>General</c:formatCode>
                <c:ptCount val="1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0C-4EB0-9BD8-77ECBAC159B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Active!$O$21:$O$159</c:f>
              <c:numCache>
                <c:formatCode>General</c:formatCode>
                <c:ptCount val="139"/>
                <c:pt idx="59">
                  <c:v>9.122166264440762E-3</c:v>
                </c:pt>
                <c:pt idx="60">
                  <c:v>6.1340477954968543E-3</c:v>
                </c:pt>
                <c:pt idx="62">
                  <c:v>3.7904254669133969E-3</c:v>
                </c:pt>
                <c:pt idx="67">
                  <c:v>-9.1146682980716362E-4</c:v>
                </c:pt>
                <c:pt idx="80">
                  <c:v>-1.7170346734354899E-2</c:v>
                </c:pt>
                <c:pt idx="81">
                  <c:v>-2.2018715426611928E-2</c:v>
                </c:pt>
                <c:pt idx="82">
                  <c:v>-2.2326315857238509E-2</c:v>
                </c:pt>
                <c:pt idx="83">
                  <c:v>-2.2428849334114036E-2</c:v>
                </c:pt>
                <c:pt idx="87">
                  <c:v>-2.7335808584585647E-2</c:v>
                </c:pt>
                <c:pt idx="88">
                  <c:v>-2.9708726192276401E-2</c:v>
                </c:pt>
                <c:pt idx="89">
                  <c:v>-3.0074917181117565E-2</c:v>
                </c:pt>
                <c:pt idx="90">
                  <c:v>-3.0104212460224856E-2</c:v>
                </c:pt>
                <c:pt idx="91">
                  <c:v>-3.0118860099778502E-2</c:v>
                </c:pt>
                <c:pt idx="96">
                  <c:v>-3.2770082858988539E-2</c:v>
                </c:pt>
                <c:pt idx="97">
                  <c:v>-3.5099057548018349E-2</c:v>
                </c:pt>
                <c:pt idx="98">
                  <c:v>-3.5099057548018349E-2</c:v>
                </c:pt>
                <c:pt idx="99">
                  <c:v>-3.5201591024893876E-2</c:v>
                </c:pt>
                <c:pt idx="100">
                  <c:v>-3.5421305618198576E-2</c:v>
                </c:pt>
                <c:pt idx="101">
                  <c:v>-3.5421305618198576E-2</c:v>
                </c:pt>
                <c:pt idx="102">
                  <c:v>-3.7281555841511695E-2</c:v>
                </c:pt>
                <c:pt idx="103">
                  <c:v>-3.779422322588933E-2</c:v>
                </c:pt>
                <c:pt idx="104">
                  <c:v>-3.8101823656515904E-2</c:v>
                </c:pt>
                <c:pt idx="105">
                  <c:v>-3.9551939972326922E-2</c:v>
                </c:pt>
                <c:pt idx="106">
                  <c:v>-3.9947426240275377E-2</c:v>
                </c:pt>
                <c:pt idx="107">
                  <c:v>-4.2598648999485414E-2</c:v>
                </c:pt>
                <c:pt idx="108">
                  <c:v>-4.3257792779399513E-2</c:v>
                </c:pt>
                <c:pt idx="109">
                  <c:v>-4.3316383337614096E-2</c:v>
                </c:pt>
                <c:pt idx="110">
                  <c:v>-4.5469586352000151E-2</c:v>
                </c:pt>
                <c:pt idx="111">
                  <c:v>-4.823799022763936E-2</c:v>
                </c:pt>
                <c:pt idx="112">
                  <c:v>-4.8443057181390414E-2</c:v>
                </c:pt>
                <c:pt idx="113">
                  <c:v>-4.8662771774695107E-2</c:v>
                </c:pt>
                <c:pt idx="114">
                  <c:v>-5.0303307404703526E-2</c:v>
                </c:pt>
                <c:pt idx="115">
                  <c:v>-5.0610907835330107E-2</c:v>
                </c:pt>
                <c:pt idx="116">
                  <c:v>-5.1328642173458797E-2</c:v>
                </c:pt>
                <c:pt idx="117">
                  <c:v>-5.3437902269183907E-2</c:v>
                </c:pt>
                <c:pt idx="118">
                  <c:v>-5.3481845187844851E-2</c:v>
                </c:pt>
                <c:pt idx="119">
                  <c:v>-5.3511140466952142E-2</c:v>
                </c:pt>
                <c:pt idx="120">
                  <c:v>-5.6235601423930415E-2</c:v>
                </c:pt>
                <c:pt idx="121">
                  <c:v>-5.841809971742376E-2</c:v>
                </c:pt>
                <c:pt idx="122">
                  <c:v>-5.8886824183140452E-2</c:v>
                </c:pt>
                <c:pt idx="123">
                  <c:v>-6.1523399302796836E-2</c:v>
                </c:pt>
                <c:pt idx="124">
                  <c:v>-6.3325058967895365E-2</c:v>
                </c:pt>
                <c:pt idx="125">
                  <c:v>-6.4452927213526162E-2</c:v>
                </c:pt>
                <c:pt idx="126">
                  <c:v>-6.4452927213526162E-2</c:v>
                </c:pt>
                <c:pt idx="127">
                  <c:v>-6.4452927213526162E-2</c:v>
                </c:pt>
                <c:pt idx="128">
                  <c:v>-6.6488949111483037E-2</c:v>
                </c:pt>
                <c:pt idx="129">
                  <c:v>-6.6811197181663257E-2</c:v>
                </c:pt>
                <c:pt idx="130">
                  <c:v>-6.8949752556495672E-2</c:v>
                </c:pt>
                <c:pt idx="131">
                  <c:v>-6.8949752556495672E-2</c:v>
                </c:pt>
                <c:pt idx="132">
                  <c:v>-6.8949752556495672E-2</c:v>
                </c:pt>
                <c:pt idx="133">
                  <c:v>-6.9154819510246712E-2</c:v>
                </c:pt>
                <c:pt idx="134">
                  <c:v>-7.2150261798967455E-2</c:v>
                </c:pt>
                <c:pt idx="135">
                  <c:v>-7.3959245283842803E-2</c:v>
                </c:pt>
                <c:pt idx="136">
                  <c:v>-7.7225668904306002E-2</c:v>
                </c:pt>
                <c:pt idx="137">
                  <c:v>-7.9613234151550402E-2</c:v>
                </c:pt>
                <c:pt idx="138">
                  <c:v>-8.2557409701833367E-2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0C-4EB0-9BD8-77ECBAC159B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Active!$U$21:$U$159</c:f>
              <c:numCache>
                <c:formatCode>General</c:formatCode>
                <c:ptCount val="139"/>
                <c:pt idx="78">
                  <c:v>-5.7900000028894283E-3</c:v>
                </c:pt>
                <c:pt idx="92">
                  <c:v>-6.7236000002594665E-2</c:v>
                </c:pt>
                <c:pt idx="93">
                  <c:v>-4.9736000000848435E-2</c:v>
                </c:pt>
                <c:pt idx="94">
                  <c:v>-4.8436000004585367E-2</c:v>
                </c:pt>
                <c:pt idx="95">
                  <c:v>-3.6535999999614432E-2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20C-4EB0-9BD8-77ECBAC15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476768"/>
        <c:axId val="1"/>
      </c:scatterChart>
      <c:valAx>
        <c:axId val="605476768"/>
        <c:scaling>
          <c:orientation val="minMax"/>
          <c:min val="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34942650517313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87767584097858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54767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13793573968391"/>
          <c:y val="0.91249999999999998"/>
          <c:w val="0.7568818576577011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AM Tau - O-C Diagr.</a:t>
            </a:r>
          </a:p>
        </c:rich>
      </c:tx>
      <c:layout>
        <c:manualLayout>
          <c:xMode val="edge"/>
          <c:yMode val="edge"/>
          <c:x val="0.37404612209733323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75334094688543"/>
          <c:y val="0.17134021798677035"/>
          <c:w val="0.81933906353308894"/>
          <c:h val="0.6043630060261159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Active!$H$21:$H$159</c:f>
              <c:numCache>
                <c:formatCode>General</c:formatCode>
                <c:ptCount val="139"/>
                <c:pt idx="0">
                  <c:v>-0.24895400000241352</c:v>
                </c:pt>
                <c:pt idx="1">
                  <c:v>-0.26293200000145589</c:v>
                </c:pt>
                <c:pt idx="2">
                  <c:v>-0.23205800000141608</c:v>
                </c:pt>
                <c:pt idx="3">
                  <c:v>-0.19814400000177557</c:v>
                </c:pt>
                <c:pt idx="4">
                  <c:v>-0.20341200000257231</c:v>
                </c:pt>
                <c:pt idx="5">
                  <c:v>-0.17865400000300724</c:v>
                </c:pt>
                <c:pt idx="6">
                  <c:v>-0.18158000000039465</c:v>
                </c:pt>
                <c:pt idx="7">
                  <c:v>-0.17850600000383565</c:v>
                </c:pt>
                <c:pt idx="8">
                  <c:v>-0.18943200000285287</c:v>
                </c:pt>
                <c:pt idx="9">
                  <c:v>-9.1938000005029608E-2</c:v>
                </c:pt>
                <c:pt idx="10">
                  <c:v>-2.0942000002833083E-2</c:v>
                </c:pt>
                <c:pt idx="11">
                  <c:v>-2.0942000002833083E-2</c:v>
                </c:pt>
                <c:pt idx="12">
                  <c:v>-3.3517999996547587E-2</c:v>
                </c:pt>
                <c:pt idx="13">
                  <c:v>-1.4188000001013279E-2</c:v>
                </c:pt>
                <c:pt idx="14">
                  <c:v>-5.1220000008470379E-2</c:v>
                </c:pt>
                <c:pt idx="15">
                  <c:v>-3.2220000008237548E-2</c:v>
                </c:pt>
                <c:pt idx="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F4-4D16-B9D8-F12527AB7A3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Active!$F$21:$F$1590</c:f>
              <c:numCache>
                <c:formatCode>General</c:formatCode>
                <c:ptCount val="1570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  <c:pt idx="139">
                  <c:v>6859</c:v>
                </c:pt>
                <c:pt idx="140">
                  <c:v>7157</c:v>
                </c:pt>
                <c:pt idx="141">
                  <c:v>7218</c:v>
                </c:pt>
                <c:pt idx="142">
                  <c:v>7342</c:v>
                </c:pt>
                <c:pt idx="143">
                  <c:v>7382</c:v>
                </c:pt>
              </c:numCache>
            </c:numRef>
          </c:xVal>
          <c:yVal>
            <c:numRef>
              <c:f>Active!$I$21:$I$1590</c:f>
              <c:numCache>
                <c:formatCode>General</c:formatCode>
                <c:ptCount val="1570"/>
                <c:pt idx="16">
                  <c:v>0.11695999999938067</c:v>
                </c:pt>
                <c:pt idx="17">
                  <c:v>1.1437999994086567E-2</c:v>
                </c:pt>
                <c:pt idx="18">
                  <c:v>1.4437999998335727E-2</c:v>
                </c:pt>
                <c:pt idx="19">
                  <c:v>-2.4879999982658774E-3</c:v>
                </c:pt>
                <c:pt idx="20">
                  <c:v>-1.1711999999533873E-2</c:v>
                </c:pt>
                <c:pt idx="21">
                  <c:v>-9.7119999991264194E-3</c:v>
                </c:pt>
                <c:pt idx="22">
                  <c:v>-3.4159999995608814E-3</c:v>
                </c:pt>
                <c:pt idx="23">
                  <c:v>-1.3231999997515231E-2</c:v>
                </c:pt>
                <c:pt idx="24">
                  <c:v>-1.30840000056196E-2</c:v>
                </c:pt>
                <c:pt idx="25">
                  <c:v>1.0979999999108259E-2</c:v>
                </c:pt>
                <c:pt idx="26">
                  <c:v>-9.9460000055842102E-3</c:v>
                </c:pt>
                <c:pt idx="27">
                  <c:v>-1.1317999997118022E-2</c:v>
                </c:pt>
                <c:pt idx="28">
                  <c:v>-5.7260000030510128E-3</c:v>
                </c:pt>
                <c:pt idx="29">
                  <c:v>-1.2651999997615349E-2</c:v>
                </c:pt>
                <c:pt idx="30">
                  <c:v>-4.8380000080214813E-3</c:v>
                </c:pt>
                <c:pt idx="31">
                  <c:v>-4.7640000047977082E-3</c:v>
                </c:pt>
                <c:pt idx="32">
                  <c:v>-8.5120000003371388E-3</c:v>
                </c:pt>
                <c:pt idx="33">
                  <c:v>-4.9979999967035837E-3</c:v>
                </c:pt>
                <c:pt idx="34">
                  <c:v>-4.0440000011585653E-3</c:v>
                </c:pt>
                <c:pt idx="35">
                  <c:v>-7.5400000059744343E-4</c:v>
                </c:pt>
                <c:pt idx="36">
                  <c:v>4.3200000000069849E-3</c:v>
                </c:pt>
                <c:pt idx="37">
                  <c:v>7.4240000030840747E-3</c:v>
                </c:pt>
                <c:pt idx="38">
                  <c:v>5.1079999975627288E-3</c:v>
                </c:pt>
                <c:pt idx="39">
                  <c:v>3.3939999993890524E-3</c:v>
                </c:pt>
                <c:pt idx="40">
                  <c:v>-4.531999999016989E-3</c:v>
                </c:pt>
                <c:pt idx="41">
                  <c:v>9.4800000078976154E-4</c:v>
                </c:pt>
                <c:pt idx="42">
                  <c:v>4.3947999998636078E-2</c:v>
                </c:pt>
                <c:pt idx="43">
                  <c:v>2.2000000171829015E-5</c:v>
                </c:pt>
                <c:pt idx="44">
                  <c:v>-3.8300000014714897E-3</c:v>
                </c:pt>
                <c:pt idx="45">
                  <c:v>-9.7999999998137355E-3</c:v>
                </c:pt>
                <c:pt idx="46">
                  <c:v>-3.3939999993890524E-3</c:v>
                </c:pt>
                <c:pt idx="47">
                  <c:v>9.0439999985392205E-3</c:v>
                </c:pt>
                <c:pt idx="49">
                  <c:v>-3.669999998237472E-3</c:v>
                </c:pt>
                <c:pt idx="50">
                  <c:v>6.8099999989499338E-3</c:v>
                </c:pt>
                <c:pt idx="51">
                  <c:v>1.5859999984968454E-3</c:v>
                </c:pt>
                <c:pt idx="52">
                  <c:v>4.1700000001583248E-3</c:v>
                </c:pt>
                <c:pt idx="53">
                  <c:v>2.4659999980940484E-3</c:v>
                </c:pt>
                <c:pt idx="54">
                  <c:v>-8.4239999996498227E-3</c:v>
                </c:pt>
                <c:pt idx="55">
                  <c:v>-4.5000000027357601E-3</c:v>
                </c:pt>
                <c:pt idx="56">
                  <c:v>-8.9560000051278621E-3</c:v>
                </c:pt>
                <c:pt idx="57">
                  <c:v>3.0439999973168597E-3</c:v>
                </c:pt>
                <c:pt idx="58">
                  <c:v>-3.6600000021280721E-3</c:v>
                </c:pt>
                <c:pt idx="59">
                  <c:v>-4.1419999979552813E-3</c:v>
                </c:pt>
                <c:pt idx="60">
                  <c:v>-9.0459999992162921E-3</c:v>
                </c:pt>
                <c:pt idx="61">
                  <c:v>2.9799999974784441E-3</c:v>
                </c:pt>
                <c:pt idx="62">
                  <c:v>-2.0600000425474718E-4</c:v>
                </c:pt>
                <c:pt idx="63">
                  <c:v>2.6699999943957664E-3</c:v>
                </c:pt>
                <c:pt idx="64">
                  <c:v>1.7439999937778339E-3</c:v>
                </c:pt>
                <c:pt idx="65">
                  <c:v>-7.0199999754549935E-4</c:v>
                </c:pt>
                <c:pt idx="66">
                  <c:v>1.7734000000928063E-2</c:v>
                </c:pt>
                <c:pt idx="67">
                  <c:v>-5.4520000048796646E-3</c:v>
                </c:pt>
                <c:pt idx="68">
                  <c:v>1.1989999999059364E-2</c:v>
                </c:pt>
                <c:pt idx="69">
                  <c:v>4.4579999957932159E-3</c:v>
                </c:pt>
                <c:pt idx="70">
                  <c:v>-6.4679999995860271E-3</c:v>
                </c:pt>
                <c:pt idx="71">
                  <c:v>5.2979999964009039E-3</c:v>
                </c:pt>
                <c:pt idx="72">
                  <c:v>-4.1940000010072254E-3</c:v>
                </c:pt>
                <c:pt idx="73">
                  <c:v>-4.2339999999967404E-3</c:v>
                </c:pt>
                <c:pt idx="74">
                  <c:v>2.7659999977913685E-3</c:v>
                </c:pt>
                <c:pt idx="75">
                  <c:v>3.8279999935184605E-3</c:v>
                </c:pt>
                <c:pt idx="76">
                  <c:v>-2.9900000008638017E-3</c:v>
                </c:pt>
                <c:pt idx="77">
                  <c:v>-1.4448000001721084E-2</c:v>
                </c:pt>
                <c:pt idx="79">
                  <c:v>8.3799999265465885E-4</c:v>
                </c:pt>
                <c:pt idx="80">
                  <c:v>-1.4311999999335967E-2</c:v>
                </c:pt>
                <c:pt idx="81">
                  <c:v>-2.6818000005732756E-2</c:v>
                </c:pt>
                <c:pt idx="82">
                  <c:v>-2.526400000351714E-2</c:v>
                </c:pt>
                <c:pt idx="85">
                  <c:v>-2.1533999999519438E-2</c:v>
                </c:pt>
                <c:pt idx="86">
                  <c:v>-2.9203999998571817E-2</c:v>
                </c:pt>
                <c:pt idx="87">
                  <c:v>-2.8956000001926441E-2</c:v>
                </c:pt>
                <c:pt idx="88">
                  <c:v>-3.0968000006396323E-2</c:v>
                </c:pt>
                <c:pt idx="103">
                  <c:v>-5.0119999999878928E-2</c:v>
                </c:pt>
                <c:pt idx="109">
                  <c:v>-4.222200000367593E-2</c:v>
                </c:pt>
                <c:pt idx="113">
                  <c:v>-6.7212000001745764E-2</c:v>
                </c:pt>
                <c:pt idx="116">
                  <c:v>-7.1744000000762753E-2</c:v>
                </c:pt>
                <c:pt idx="127">
                  <c:v>-6.2010000001464505E-2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F4-4D16-B9D8-F12527AB7A3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Active!$F$21:$F$1590</c:f>
              <c:numCache>
                <c:formatCode>General</c:formatCode>
                <c:ptCount val="1570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  <c:pt idx="139">
                  <c:v>6859</c:v>
                </c:pt>
                <c:pt idx="140">
                  <c:v>7157</c:v>
                </c:pt>
                <c:pt idx="141">
                  <c:v>7218</c:v>
                </c:pt>
                <c:pt idx="142">
                  <c:v>7342</c:v>
                </c:pt>
                <c:pt idx="143">
                  <c:v>7382</c:v>
                </c:pt>
              </c:numCache>
            </c:numRef>
          </c:xVal>
          <c:yVal>
            <c:numRef>
              <c:f>Active!$J$21:$J$1590</c:f>
              <c:numCache>
                <c:formatCode>General</c:formatCode>
                <c:ptCount val="1570"/>
                <c:pt idx="84">
                  <c:v>-2.139799999713432E-2</c:v>
                </c:pt>
                <c:pt idx="100">
                  <c:v>-5.0408000002789777E-2</c:v>
                </c:pt>
                <c:pt idx="104">
                  <c:v>-5.0365999995847233E-2</c:v>
                </c:pt>
                <c:pt idx="117">
                  <c:v>-5.2088000004005153E-2</c:v>
                </c:pt>
                <c:pt idx="119">
                  <c:v>-5.2517999996780418E-2</c:v>
                </c:pt>
                <c:pt idx="124">
                  <c:v>-6.0838000004878268E-2</c:v>
                </c:pt>
                <c:pt idx="128">
                  <c:v>-6.4154000006965362E-2</c:v>
                </c:pt>
                <c:pt idx="129">
                  <c:v>-6.5426000001025386E-2</c:v>
                </c:pt>
                <c:pt idx="131">
                  <c:v>-6.522199999744771E-2</c:v>
                </c:pt>
                <c:pt idx="132">
                  <c:v>-6.522199999744771E-2</c:v>
                </c:pt>
                <c:pt idx="133">
                  <c:v>-6.2385999997786712E-2</c:v>
                </c:pt>
                <c:pt idx="134">
                  <c:v>-4.7053000002051704E-2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F4-4D16-B9D8-F12527AB7A3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  <c:pt idx="139">
                  <c:v>6859</c:v>
                </c:pt>
                <c:pt idx="140">
                  <c:v>7157</c:v>
                </c:pt>
                <c:pt idx="141">
                  <c:v>7218</c:v>
                </c:pt>
                <c:pt idx="142">
                  <c:v>7342</c:v>
                </c:pt>
                <c:pt idx="143">
                  <c:v>7382</c:v>
                </c:pt>
              </c:numCache>
            </c:numRef>
          </c:xVal>
          <c:yVal>
            <c:numRef>
              <c:f>Active!$K$21:$K$258</c:f>
              <c:numCache>
                <c:formatCode>General</c:formatCode>
                <c:ptCount val="238"/>
                <c:pt idx="83">
                  <c:v>-1.4600000577047467E-4</c:v>
                </c:pt>
                <c:pt idx="89">
                  <c:v>-1.2118000006012153E-2</c:v>
                </c:pt>
                <c:pt idx="90">
                  <c:v>-4.4970000002649613E-2</c:v>
                </c:pt>
                <c:pt idx="91">
                  <c:v>-4.089600000588689E-2</c:v>
                </c:pt>
                <c:pt idx="96">
                  <c:v>-4.4402000006812159E-2</c:v>
                </c:pt>
                <c:pt idx="97">
                  <c:v>-4.8135999997612089E-2</c:v>
                </c:pt>
                <c:pt idx="98">
                  <c:v>-4.0736000002652872E-2</c:v>
                </c:pt>
                <c:pt idx="99">
                  <c:v>-4.7718000001623295E-2</c:v>
                </c:pt>
                <c:pt idx="101">
                  <c:v>-4.6798000003036577E-2</c:v>
                </c:pt>
                <c:pt idx="102">
                  <c:v>-5.0910000005387701E-2</c:v>
                </c:pt>
                <c:pt idx="105">
                  <c:v>-6.3239999995857943E-2</c:v>
                </c:pt>
                <c:pt idx="106">
                  <c:v>-5.4342000003089197E-2</c:v>
                </c:pt>
                <c:pt idx="107">
                  <c:v>-5.5447999999159947E-2</c:v>
                </c:pt>
                <c:pt idx="108">
                  <c:v>-5.5518000001029577E-2</c:v>
                </c:pt>
                <c:pt idx="110">
                  <c:v>-5.5444000005081762E-2</c:v>
                </c:pt>
                <c:pt idx="111">
                  <c:v>-5.4357999993953854E-2</c:v>
                </c:pt>
                <c:pt idx="112">
                  <c:v>-5.3822000001673587E-2</c:v>
                </c:pt>
                <c:pt idx="114">
                  <c:v>-5.2523999998811632E-2</c:v>
                </c:pt>
                <c:pt idx="115">
                  <c:v>-4.0769999999611173E-2</c:v>
                </c:pt>
                <c:pt idx="120">
                  <c:v>-5.3554000005533453E-2</c:v>
                </c:pt>
                <c:pt idx="121">
                  <c:v>-5.542799999966519E-2</c:v>
                </c:pt>
                <c:pt idx="122">
                  <c:v>-5.6360000002314337E-2</c:v>
                </c:pt>
                <c:pt idx="123">
                  <c:v>-5.9540000002016313E-2</c:v>
                </c:pt>
                <c:pt idx="125">
                  <c:v>-6.3379999999597203E-2</c:v>
                </c:pt>
                <c:pt idx="126">
                  <c:v>-6.2519999999494758E-2</c:v>
                </c:pt>
                <c:pt idx="130">
                  <c:v>-6.522199999744771E-2</c:v>
                </c:pt>
                <c:pt idx="135">
                  <c:v>-7.0813999998790678E-2</c:v>
                </c:pt>
                <c:pt idx="136">
                  <c:v>-7.5612000000546686E-2</c:v>
                </c:pt>
                <c:pt idx="137">
                  <c:v>-7.624999999825377E-2</c:v>
                </c:pt>
                <c:pt idx="138">
                  <c:v>-7.7676000000792556E-2</c:v>
                </c:pt>
                <c:pt idx="139">
                  <c:v>-7.9634000001533423E-2</c:v>
                </c:pt>
                <c:pt idx="140">
                  <c:v>-8.1281999999191612E-2</c:v>
                </c:pt>
                <c:pt idx="141">
                  <c:v>-8.696800000325311E-2</c:v>
                </c:pt>
                <c:pt idx="142">
                  <c:v>-8.7892000003193971E-2</c:v>
                </c:pt>
                <c:pt idx="143">
                  <c:v>-8.8131999997131061E-2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F4-4D16-B9D8-F12527AB7A3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Active!$L$21:$L$159</c:f>
              <c:numCache>
                <c:formatCode>General</c:formatCode>
                <c:ptCount val="1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F4-4D16-B9D8-F12527AB7A3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Active!$M$21:$M$159</c:f>
              <c:numCache>
                <c:formatCode>General</c:formatCode>
                <c:ptCount val="1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F4-4D16-B9D8-F12527AB7A3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Active!$N$21:$N$159</c:f>
              <c:numCache>
                <c:formatCode>General</c:formatCode>
                <c:ptCount val="1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F4-4D16-B9D8-F12527AB7A3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Active!$O$21:$O$159</c:f>
              <c:numCache>
                <c:formatCode>General</c:formatCode>
                <c:ptCount val="139"/>
                <c:pt idx="59">
                  <c:v>9.122166264440762E-3</c:v>
                </c:pt>
                <c:pt idx="60">
                  <c:v>6.1340477954968543E-3</c:v>
                </c:pt>
                <c:pt idx="62">
                  <c:v>3.7904254669133969E-3</c:v>
                </c:pt>
                <c:pt idx="67">
                  <c:v>-9.1146682980716362E-4</c:v>
                </c:pt>
                <c:pt idx="80">
                  <c:v>-1.7170346734354899E-2</c:v>
                </c:pt>
                <c:pt idx="81">
                  <c:v>-2.2018715426611928E-2</c:v>
                </c:pt>
                <c:pt idx="82">
                  <c:v>-2.2326315857238509E-2</c:v>
                </c:pt>
                <c:pt idx="83">
                  <c:v>-2.2428849334114036E-2</c:v>
                </c:pt>
                <c:pt idx="87">
                  <c:v>-2.7335808584585647E-2</c:v>
                </c:pt>
                <c:pt idx="88">
                  <c:v>-2.9708726192276401E-2</c:v>
                </c:pt>
                <c:pt idx="89">
                  <c:v>-3.0074917181117565E-2</c:v>
                </c:pt>
                <c:pt idx="90">
                  <c:v>-3.0104212460224856E-2</c:v>
                </c:pt>
                <c:pt idx="91">
                  <c:v>-3.0118860099778502E-2</c:v>
                </c:pt>
                <c:pt idx="96">
                  <c:v>-3.2770082858988539E-2</c:v>
                </c:pt>
                <c:pt idx="97">
                  <c:v>-3.5099057548018349E-2</c:v>
                </c:pt>
                <c:pt idx="98">
                  <c:v>-3.5099057548018349E-2</c:v>
                </c:pt>
                <c:pt idx="99">
                  <c:v>-3.5201591024893876E-2</c:v>
                </c:pt>
                <c:pt idx="100">
                  <c:v>-3.5421305618198576E-2</c:v>
                </c:pt>
                <c:pt idx="101">
                  <c:v>-3.5421305618198576E-2</c:v>
                </c:pt>
                <c:pt idx="102">
                  <c:v>-3.7281555841511695E-2</c:v>
                </c:pt>
                <c:pt idx="103">
                  <c:v>-3.779422322588933E-2</c:v>
                </c:pt>
                <c:pt idx="104">
                  <c:v>-3.8101823656515904E-2</c:v>
                </c:pt>
                <c:pt idx="105">
                  <c:v>-3.9551939972326922E-2</c:v>
                </c:pt>
                <c:pt idx="106">
                  <c:v>-3.9947426240275377E-2</c:v>
                </c:pt>
                <c:pt idx="107">
                  <c:v>-4.2598648999485414E-2</c:v>
                </c:pt>
                <c:pt idx="108">
                  <c:v>-4.3257792779399513E-2</c:v>
                </c:pt>
                <c:pt idx="109">
                  <c:v>-4.3316383337614096E-2</c:v>
                </c:pt>
                <c:pt idx="110">
                  <c:v>-4.5469586352000151E-2</c:v>
                </c:pt>
                <c:pt idx="111">
                  <c:v>-4.823799022763936E-2</c:v>
                </c:pt>
                <c:pt idx="112">
                  <c:v>-4.8443057181390414E-2</c:v>
                </c:pt>
                <c:pt idx="113">
                  <c:v>-4.8662771774695107E-2</c:v>
                </c:pt>
                <c:pt idx="114">
                  <c:v>-5.0303307404703526E-2</c:v>
                </c:pt>
                <c:pt idx="115">
                  <c:v>-5.0610907835330107E-2</c:v>
                </c:pt>
                <c:pt idx="116">
                  <c:v>-5.1328642173458797E-2</c:v>
                </c:pt>
                <c:pt idx="117">
                  <c:v>-5.3437902269183907E-2</c:v>
                </c:pt>
                <c:pt idx="118">
                  <c:v>-5.3481845187844851E-2</c:v>
                </c:pt>
                <c:pt idx="119">
                  <c:v>-5.3511140466952142E-2</c:v>
                </c:pt>
                <c:pt idx="120">
                  <c:v>-5.6235601423930415E-2</c:v>
                </c:pt>
                <c:pt idx="121">
                  <c:v>-5.841809971742376E-2</c:v>
                </c:pt>
                <c:pt idx="122">
                  <c:v>-5.8886824183140452E-2</c:v>
                </c:pt>
                <c:pt idx="123">
                  <c:v>-6.1523399302796836E-2</c:v>
                </c:pt>
                <c:pt idx="124">
                  <c:v>-6.3325058967895365E-2</c:v>
                </c:pt>
                <c:pt idx="125">
                  <c:v>-6.4452927213526162E-2</c:v>
                </c:pt>
                <c:pt idx="126">
                  <c:v>-6.4452927213526162E-2</c:v>
                </c:pt>
                <c:pt idx="127">
                  <c:v>-6.4452927213526162E-2</c:v>
                </c:pt>
                <c:pt idx="128">
                  <c:v>-6.6488949111483037E-2</c:v>
                </c:pt>
                <c:pt idx="129">
                  <c:v>-6.6811197181663257E-2</c:v>
                </c:pt>
                <c:pt idx="130">
                  <c:v>-6.8949752556495672E-2</c:v>
                </c:pt>
                <c:pt idx="131">
                  <c:v>-6.8949752556495672E-2</c:v>
                </c:pt>
                <c:pt idx="132">
                  <c:v>-6.8949752556495672E-2</c:v>
                </c:pt>
                <c:pt idx="133">
                  <c:v>-6.9154819510246712E-2</c:v>
                </c:pt>
                <c:pt idx="134">
                  <c:v>-7.2150261798967455E-2</c:v>
                </c:pt>
                <c:pt idx="135">
                  <c:v>-7.3959245283842803E-2</c:v>
                </c:pt>
                <c:pt idx="136">
                  <c:v>-7.7225668904306002E-2</c:v>
                </c:pt>
                <c:pt idx="137">
                  <c:v>-7.9613234151550402E-2</c:v>
                </c:pt>
                <c:pt idx="138">
                  <c:v>-8.2557409701833367E-2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F4-4D16-B9D8-F12527AB7A3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Active!$F$21:$F$159</c:f>
              <c:numCache>
                <c:formatCode>General</c:formatCode>
                <c:ptCount val="139"/>
                <c:pt idx="0">
                  <c:v>-9621</c:v>
                </c:pt>
                <c:pt idx="1">
                  <c:v>-9418</c:v>
                </c:pt>
                <c:pt idx="2">
                  <c:v>-9217</c:v>
                </c:pt>
                <c:pt idx="3">
                  <c:v>-9056</c:v>
                </c:pt>
                <c:pt idx="4">
                  <c:v>-8938</c:v>
                </c:pt>
                <c:pt idx="5">
                  <c:v>-8671</c:v>
                </c:pt>
                <c:pt idx="6">
                  <c:v>-8670</c:v>
                </c:pt>
                <c:pt idx="7">
                  <c:v>-8669</c:v>
                </c:pt>
                <c:pt idx="8">
                  <c:v>-8668</c:v>
                </c:pt>
                <c:pt idx="9">
                  <c:v>-5837</c:v>
                </c:pt>
                <c:pt idx="10">
                  <c:v>-5283</c:v>
                </c:pt>
                <c:pt idx="11">
                  <c:v>-5283</c:v>
                </c:pt>
                <c:pt idx="12">
                  <c:v>-5007</c:v>
                </c:pt>
                <c:pt idx="13">
                  <c:v>-4462</c:v>
                </c:pt>
                <c:pt idx="14">
                  <c:v>-4030</c:v>
                </c:pt>
                <c:pt idx="15">
                  <c:v>-4030</c:v>
                </c:pt>
                <c:pt idx="16">
                  <c:v>-1960</c:v>
                </c:pt>
                <c:pt idx="17">
                  <c:v>-1413</c:v>
                </c:pt>
                <c:pt idx="18">
                  <c:v>-1413</c:v>
                </c:pt>
                <c:pt idx="19">
                  <c:v>-1412</c:v>
                </c:pt>
                <c:pt idx="20">
                  <c:v>-1388</c:v>
                </c:pt>
                <c:pt idx="21">
                  <c:v>-1388</c:v>
                </c:pt>
                <c:pt idx="22">
                  <c:v>-1384</c:v>
                </c:pt>
                <c:pt idx="23">
                  <c:v>-1368</c:v>
                </c:pt>
                <c:pt idx="24">
                  <c:v>-1366</c:v>
                </c:pt>
                <c:pt idx="25">
                  <c:v>-1230</c:v>
                </c:pt>
                <c:pt idx="26">
                  <c:v>-1229</c:v>
                </c:pt>
                <c:pt idx="27">
                  <c:v>-1207</c:v>
                </c:pt>
                <c:pt idx="28">
                  <c:v>-1199</c:v>
                </c:pt>
                <c:pt idx="29">
                  <c:v>-1198</c:v>
                </c:pt>
                <c:pt idx="30">
                  <c:v>-1187</c:v>
                </c:pt>
                <c:pt idx="31">
                  <c:v>-1186</c:v>
                </c:pt>
                <c:pt idx="32">
                  <c:v>-1088</c:v>
                </c:pt>
                <c:pt idx="33">
                  <c:v>-1027</c:v>
                </c:pt>
                <c:pt idx="34">
                  <c:v>-906</c:v>
                </c:pt>
                <c:pt idx="35">
                  <c:v>-821</c:v>
                </c:pt>
                <c:pt idx="36">
                  <c:v>-820</c:v>
                </c:pt>
                <c:pt idx="37">
                  <c:v>-724</c:v>
                </c:pt>
                <c:pt idx="38">
                  <c:v>-458</c:v>
                </c:pt>
                <c:pt idx="39">
                  <c:v>-319</c:v>
                </c:pt>
                <c:pt idx="40">
                  <c:v>-318</c:v>
                </c:pt>
                <c:pt idx="41">
                  <c:v>-298</c:v>
                </c:pt>
                <c:pt idx="42">
                  <c:v>-298</c:v>
                </c:pt>
                <c:pt idx="43">
                  <c:v>-297</c:v>
                </c:pt>
                <c:pt idx="44">
                  <c:v>-295</c:v>
                </c:pt>
                <c:pt idx="45">
                  <c:v>-200</c:v>
                </c:pt>
                <c:pt idx="46">
                  <c:v>-181</c:v>
                </c:pt>
                <c:pt idx="47">
                  <c:v>-94</c:v>
                </c:pt>
                <c:pt idx="48">
                  <c:v>0</c:v>
                </c:pt>
                <c:pt idx="49">
                  <c:v>45</c:v>
                </c:pt>
                <c:pt idx="50">
                  <c:v>65</c:v>
                </c:pt>
                <c:pt idx="51">
                  <c:v>89</c:v>
                </c:pt>
                <c:pt idx="52">
                  <c:v>205</c:v>
                </c:pt>
                <c:pt idx="53">
                  <c:v>209</c:v>
                </c:pt>
                <c:pt idx="54">
                  <c:v>224</c:v>
                </c:pt>
                <c:pt idx="55">
                  <c:v>250</c:v>
                </c:pt>
                <c:pt idx="56">
                  <c:v>406</c:v>
                </c:pt>
                <c:pt idx="57">
                  <c:v>406</c:v>
                </c:pt>
                <c:pt idx="58">
                  <c:v>410</c:v>
                </c:pt>
                <c:pt idx="59">
                  <c:v>417</c:v>
                </c:pt>
                <c:pt idx="60">
                  <c:v>621</c:v>
                </c:pt>
                <c:pt idx="61">
                  <c:v>770</c:v>
                </c:pt>
                <c:pt idx="62">
                  <c:v>781</c:v>
                </c:pt>
                <c:pt idx="63">
                  <c:v>955</c:v>
                </c:pt>
                <c:pt idx="64">
                  <c:v>956</c:v>
                </c:pt>
                <c:pt idx="65">
                  <c:v>977</c:v>
                </c:pt>
                <c:pt idx="66">
                  <c:v>1091</c:v>
                </c:pt>
                <c:pt idx="67">
                  <c:v>1102</c:v>
                </c:pt>
                <c:pt idx="68">
                  <c:v>1135</c:v>
                </c:pt>
                <c:pt idx="69">
                  <c:v>1317</c:v>
                </c:pt>
                <c:pt idx="70">
                  <c:v>1318</c:v>
                </c:pt>
                <c:pt idx="71">
                  <c:v>1477</c:v>
                </c:pt>
                <c:pt idx="72">
                  <c:v>1619</c:v>
                </c:pt>
                <c:pt idx="73">
                  <c:v>1659</c:v>
                </c:pt>
                <c:pt idx="74">
                  <c:v>1659</c:v>
                </c:pt>
                <c:pt idx="75">
                  <c:v>1822</c:v>
                </c:pt>
                <c:pt idx="76">
                  <c:v>1865</c:v>
                </c:pt>
                <c:pt idx="77">
                  <c:v>2048</c:v>
                </c:pt>
                <c:pt idx="78">
                  <c:v>2165</c:v>
                </c:pt>
                <c:pt idx="79">
                  <c:v>2187</c:v>
                </c:pt>
                <c:pt idx="80">
                  <c:v>2212</c:v>
                </c:pt>
                <c:pt idx="81">
                  <c:v>2543</c:v>
                </c:pt>
                <c:pt idx="82">
                  <c:v>2564</c:v>
                </c:pt>
                <c:pt idx="83">
                  <c:v>2571</c:v>
                </c:pt>
                <c:pt idx="84">
                  <c:v>2673</c:v>
                </c:pt>
                <c:pt idx="85">
                  <c:v>2709</c:v>
                </c:pt>
                <c:pt idx="86">
                  <c:v>2754</c:v>
                </c:pt>
                <c:pt idx="87">
                  <c:v>2906</c:v>
                </c:pt>
                <c:pt idx="88">
                  <c:v>3068</c:v>
                </c:pt>
                <c:pt idx="89">
                  <c:v>3093</c:v>
                </c:pt>
                <c:pt idx="90">
                  <c:v>3095</c:v>
                </c:pt>
                <c:pt idx="91">
                  <c:v>3096</c:v>
                </c:pt>
                <c:pt idx="92">
                  <c:v>3236</c:v>
                </c:pt>
                <c:pt idx="93">
                  <c:v>3236</c:v>
                </c:pt>
                <c:pt idx="94">
                  <c:v>3236</c:v>
                </c:pt>
                <c:pt idx="95">
                  <c:v>3236</c:v>
                </c:pt>
                <c:pt idx="96">
                  <c:v>3277</c:v>
                </c:pt>
                <c:pt idx="97">
                  <c:v>3436</c:v>
                </c:pt>
                <c:pt idx="98">
                  <c:v>3436</c:v>
                </c:pt>
                <c:pt idx="99">
                  <c:v>3443</c:v>
                </c:pt>
                <c:pt idx="100">
                  <c:v>3458</c:v>
                </c:pt>
                <c:pt idx="101">
                  <c:v>3458</c:v>
                </c:pt>
                <c:pt idx="102">
                  <c:v>3585</c:v>
                </c:pt>
                <c:pt idx="103">
                  <c:v>3620</c:v>
                </c:pt>
                <c:pt idx="104">
                  <c:v>3641</c:v>
                </c:pt>
                <c:pt idx="105">
                  <c:v>3740</c:v>
                </c:pt>
                <c:pt idx="106">
                  <c:v>3767</c:v>
                </c:pt>
                <c:pt idx="107">
                  <c:v>3948</c:v>
                </c:pt>
                <c:pt idx="108">
                  <c:v>3993</c:v>
                </c:pt>
                <c:pt idx="109">
                  <c:v>3997</c:v>
                </c:pt>
                <c:pt idx="110">
                  <c:v>4144</c:v>
                </c:pt>
                <c:pt idx="111">
                  <c:v>4333</c:v>
                </c:pt>
                <c:pt idx="112">
                  <c:v>4347</c:v>
                </c:pt>
                <c:pt idx="113">
                  <c:v>4362</c:v>
                </c:pt>
                <c:pt idx="114">
                  <c:v>4474</c:v>
                </c:pt>
                <c:pt idx="115">
                  <c:v>4495</c:v>
                </c:pt>
                <c:pt idx="116">
                  <c:v>4544</c:v>
                </c:pt>
                <c:pt idx="117">
                  <c:v>4688</c:v>
                </c:pt>
                <c:pt idx="118">
                  <c:v>4691</c:v>
                </c:pt>
                <c:pt idx="119">
                  <c:v>4693</c:v>
                </c:pt>
                <c:pt idx="120">
                  <c:v>4879</c:v>
                </c:pt>
                <c:pt idx="121">
                  <c:v>5028</c:v>
                </c:pt>
                <c:pt idx="122">
                  <c:v>5060</c:v>
                </c:pt>
                <c:pt idx="123">
                  <c:v>5240</c:v>
                </c:pt>
                <c:pt idx="124">
                  <c:v>5363</c:v>
                </c:pt>
                <c:pt idx="125">
                  <c:v>5440</c:v>
                </c:pt>
                <c:pt idx="126">
                  <c:v>5440</c:v>
                </c:pt>
                <c:pt idx="127">
                  <c:v>5440</c:v>
                </c:pt>
                <c:pt idx="128">
                  <c:v>5579</c:v>
                </c:pt>
                <c:pt idx="129">
                  <c:v>5601</c:v>
                </c:pt>
                <c:pt idx="130">
                  <c:v>5747</c:v>
                </c:pt>
                <c:pt idx="131">
                  <c:v>5747</c:v>
                </c:pt>
                <c:pt idx="132">
                  <c:v>5747</c:v>
                </c:pt>
                <c:pt idx="133">
                  <c:v>5761</c:v>
                </c:pt>
                <c:pt idx="134">
                  <c:v>5965.5</c:v>
                </c:pt>
                <c:pt idx="135">
                  <c:v>6089</c:v>
                </c:pt>
                <c:pt idx="136">
                  <c:v>6312</c:v>
                </c:pt>
                <c:pt idx="137">
                  <c:v>6475</c:v>
                </c:pt>
                <c:pt idx="138">
                  <c:v>6676</c:v>
                </c:pt>
              </c:numCache>
            </c:numRef>
          </c:xVal>
          <c:yVal>
            <c:numRef>
              <c:f>Active!$U$21:$U$159</c:f>
              <c:numCache>
                <c:formatCode>General</c:formatCode>
                <c:ptCount val="139"/>
                <c:pt idx="78">
                  <c:v>-5.7900000028894283E-3</c:v>
                </c:pt>
                <c:pt idx="92">
                  <c:v>-6.7236000002594665E-2</c:v>
                </c:pt>
                <c:pt idx="93">
                  <c:v>-4.9736000000848435E-2</c:v>
                </c:pt>
                <c:pt idx="94">
                  <c:v>-4.8436000004585367E-2</c:v>
                </c:pt>
                <c:pt idx="95">
                  <c:v>-3.6535999999614432E-2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7F4-4D16-B9D8-F12527AB7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470288"/>
        <c:axId val="1"/>
      </c:scatterChart>
      <c:valAx>
        <c:axId val="605470288"/>
        <c:scaling>
          <c:orientation val="minMax"/>
          <c:max val="10000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3085492176071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435114503816793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54702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030550379675823"/>
          <c:y val="0.91277520216514996"/>
          <c:w val="0.75572583198092602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9525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67F3557-71C8-444F-3BEA-63D4B0DCB3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85725</xdr:colOff>
      <xdr:row>0</xdr:row>
      <xdr:rowOff>0</xdr:rowOff>
    </xdr:from>
    <xdr:to>
      <xdr:col>26</xdr:col>
      <xdr:colOff>152400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B340C8AF-89FB-E737-BAF4-3DA568B079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93" TargetMode="External"/><Relationship Id="rId13" Type="http://schemas.openxmlformats.org/officeDocument/2006/relationships/hyperlink" Target="http://www.bav-astro.de/sfs/BAVM_link.php?BAVMnr=209" TargetMode="External"/><Relationship Id="rId18" Type="http://schemas.openxmlformats.org/officeDocument/2006/relationships/hyperlink" Target="http://www.bav-astro.de/sfs/BAVM_link.php?BAVMnr=238" TargetMode="External"/><Relationship Id="rId26" Type="http://schemas.openxmlformats.org/officeDocument/2006/relationships/hyperlink" Target="http://var.astro.cz/oejv/issues/oejv0074.pdf" TargetMode="External"/><Relationship Id="rId3" Type="http://schemas.openxmlformats.org/officeDocument/2006/relationships/hyperlink" Target="http://var.astro.cz/oejv/issues/oejv0074.pdf" TargetMode="External"/><Relationship Id="rId21" Type="http://schemas.openxmlformats.org/officeDocument/2006/relationships/hyperlink" Target="http://vsolj.cetus-net.org/no47.pdf" TargetMode="External"/><Relationship Id="rId7" Type="http://schemas.openxmlformats.org/officeDocument/2006/relationships/hyperlink" Target="http://www.konkoly.hu/cgi-bin/IBVS?5493" TargetMode="External"/><Relationship Id="rId12" Type="http://schemas.openxmlformats.org/officeDocument/2006/relationships/hyperlink" Target="http://www.konkoly.hu/cgi-bin/IBVS?5893" TargetMode="External"/><Relationship Id="rId17" Type="http://schemas.openxmlformats.org/officeDocument/2006/relationships/hyperlink" Target="http://www.bav-astro.de/sfs/BAVM_link.php?BAVMnr=234" TargetMode="External"/><Relationship Id="rId25" Type="http://schemas.openxmlformats.org/officeDocument/2006/relationships/hyperlink" Target="http://var.astro.cz/oejv/issues/oejv0074.pdf" TargetMode="External"/><Relationship Id="rId2" Type="http://schemas.openxmlformats.org/officeDocument/2006/relationships/hyperlink" Target="http://www.konkoly.hu/cgi-bin/IBVS?4558" TargetMode="External"/><Relationship Id="rId16" Type="http://schemas.openxmlformats.org/officeDocument/2006/relationships/hyperlink" Target="http://var.astro.cz/oejv/issues/oejv0160.pdf" TargetMode="External"/><Relationship Id="rId20" Type="http://schemas.openxmlformats.org/officeDocument/2006/relationships/hyperlink" Target="http://vsolj.cetus-net.org/no47.pdf" TargetMode="External"/><Relationship Id="rId29" Type="http://schemas.openxmlformats.org/officeDocument/2006/relationships/hyperlink" Target="http://vsolj.cetus-net.org/no48.pdf" TargetMode="External"/><Relationship Id="rId1" Type="http://schemas.openxmlformats.org/officeDocument/2006/relationships/hyperlink" Target="http://var.astro.cz/oejv/issues/oejv0060.pdf" TargetMode="External"/><Relationship Id="rId6" Type="http://schemas.openxmlformats.org/officeDocument/2006/relationships/hyperlink" Target="http://www.bav-astro.de/sfs/BAVM_link.php?BAVMnr=158" TargetMode="External"/><Relationship Id="rId11" Type="http://schemas.openxmlformats.org/officeDocument/2006/relationships/hyperlink" Target="http://www.bav-astro.de/sfs/BAVM_link.php?BAVMnr=209" TargetMode="External"/><Relationship Id="rId24" Type="http://schemas.openxmlformats.org/officeDocument/2006/relationships/hyperlink" Target="http://var.astro.cz/oejv/issues/oejv0074.pdf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var.astro.cz/oejv/issues/oejv0160.pdf" TargetMode="External"/><Relationship Id="rId23" Type="http://schemas.openxmlformats.org/officeDocument/2006/relationships/hyperlink" Target="http://vsolj.cetus-net.org/no47.pdf" TargetMode="External"/><Relationship Id="rId28" Type="http://schemas.openxmlformats.org/officeDocument/2006/relationships/hyperlink" Target="http://vsolj.cetus-net.org/no46.pdf" TargetMode="External"/><Relationship Id="rId10" Type="http://schemas.openxmlformats.org/officeDocument/2006/relationships/hyperlink" Target="http://www.konkoly.hu/cgi-bin/IBVS?5820" TargetMode="External"/><Relationship Id="rId19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aavso.org/sites/default/files/jaavso/v36n2/171.pdf" TargetMode="External"/><Relationship Id="rId14" Type="http://schemas.openxmlformats.org/officeDocument/2006/relationships/hyperlink" Target="http://var.astro.cz/oejv/issues/oejv0160.pdf" TargetMode="External"/><Relationship Id="rId22" Type="http://schemas.openxmlformats.org/officeDocument/2006/relationships/hyperlink" Target="http://vsolj.cetus-net.org/no47.pdf" TargetMode="External"/><Relationship Id="rId27" Type="http://schemas.openxmlformats.org/officeDocument/2006/relationships/hyperlink" Target="http://vsolj.cetus-net.org/no44.pdf" TargetMode="External"/><Relationship Id="rId30" Type="http://schemas.openxmlformats.org/officeDocument/2006/relationships/hyperlink" Target="http://vsolj.cetus-net.org/vsoljno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6"/>
  <sheetViews>
    <sheetView tabSelected="1" zoomScaleNormal="100" workbookViewId="0">
      <pane xSplit="14" ySplit="22" topLeftCell="O148" activePane="bottomRight" state="frozen"/>
      <selection pane="topRight" activeCell="O1" sqref="O1"/>
      <selection pane="bottomLeft" activeCell="A23" sqref="A23"/>
      <selection pane="bottomRight" activeCell="C18" sqref="C18:D18"/>
    </sheetView>
  </sheetViews>
  <sheetFormatPr defaultColWidth="10.28515625" defaultRowHeight="12.75" x14ac:dyDescent="0.2"/>
  <cols>
    <col min="1" max="1" width="16.28515625" style="1" customWidth="1"/>
    <col min="2" max="2" width="5.140625" style="1" customWidth="1"/>
    <col min="3" max="3" width="13" style="1" customWidth="1"/>
    <col min="4" max="4" width="9.42578125" style="1" customWidth="1"/>
    <col min="5" max="5" width="12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</row>
    <row r="3" spans="1:6" x14ac:dyDescent="0.2">
      <c r="A3" s="1" t="s">
        <v>3</v>
      </c>
    </row>
    <row r="4" spans="1:6" x14ac:dyDescent="0.2">
      <c r="A4" s="3" t="s">
        <v>4</v>
      </c>
      <c r="C4" s="4">
        <v>45253.417000000001</v>
      </c>
      <c r="D4" s="5">
        <v>2.0439259999999999</v>
      </c>
    </row>
    <row r="5" spans="1:6" x14ac:dyDescent="0.2">
      <c r="A5" s="6" t="s">
        <v>5</v>
      </c>
      <c r="B5"/>
      <c r="C5" s="7">
        <v>-9.5</v>
      </c>
      <c r="D5" t="s">
        <v>6</v>
      </c>
    </row>
    <row r="6" spans="1:6" x14ac:dyDescent="0.2">
      <c r="A6" s="3" t="s">
        <v>7</v>
      </c>
    </row>
    <row r="7" spans="1:6" x14ac:dyDescent="0.2">
      <c r="A7" s="1" t="s">
        <v>8</v>
      </c>
      <c r="C7" s="1">
        <f>+C4</f>
        <v>45253.417000000001</v>
      </c>
      <c r="D7" s="1" t="s">
        <v>564</v>
      </c>
    </row>
    <row r="8" spans="1:6" x14ac:dyDescent="0.2">
      <c r="A8" s="1" t="s">
        <v>9</v>
      </c>
      <c r="C8" s="1">
        <f>+D4</f>
        <v>2.0439259999999999</v>
      </c>
      <c r="D8" s="1" t="s">
        <v>564</v>
      </c>
    </row>
    <row r="9" spans="1:6" x14ac:dyDescent="0.2">
      <c r="A9" s="8" t="s">
        <v>10</v>
      </c>
      <c r="B9" s="9">
        <v>86</v>
      </c>
      <c r="C9" s="10" t="str">
        <f>"F"&amp;B9</f>
        <v>F86</v>
      </c>
      <c r="D9" s="11" t="str">
        <f>"G"&amp;B9</f>
        <v>G86</v>
      </c>
    </row>
    <row r="10" spans="1:6" x14ac:dyDescent="0.2">
      <c r="A10"/>
      <c r="B10"/>
      <c r="C10" s="12" t="s">
        <v>11</v>
      </c>
      <c r="D10" s="12" t="s">
        <v>12</v>
      </c>
      <c r="E10"/>
    </row>
    <row r="11" spans="1:6" x14ac:dyDescent="0.2">
      <c r="A11" t="s">
        <v>13</v>
      </c>
      <c r="B11"/>
      <c r="C11" s="13">
        <f ca="1">INTERCEPT(INDIRECT($D$9):G986,INDIRECT($C$9):F986)</f>
        <v>1.5230231958311399E-2</v>
      </c>
      <c r="D11" s="14"/>
      <c r="E11"/>
    </row>
    <row r="12" spans="1:6" x14ac:dyDescent="0.2">
      <c r="A12" t="s">
        <v>14</v>
      </c>
      <c r="B12"/>
      <c r="C12" s="13">
        <f ca="1">SLOPE(INDIRECT($D$9):G986,INDIRECT($C$9):F986)</f>
        <v>-1.464763955364661E-5</v>
      </c>
      <c r="D12" s="14"/>
      <c r="E12" s="74" t="s">
        <v>560</v>
      </c>
      <c r="F12" s="75" t="s">
        <v>563</v>
      </c>
    </row>
    <row r="13" spans="1:6" x14ac:dyDescent="0.2">
      <c r="A13" t="s">
        <v>15</v>
      </c>
      <c r="B13"/>
      <c r="C13" s="14" t="s">
        <v>16</v>
      </c>
      <c r="E13" s="72" t="s">
        <v>18</v>
      </c>
      <c r="F13" s="76">
        <v>1</v>
      </c>
    </row>
    <row r="14" spans="1:6" x14ac:dyDescent="0.2">
      <c r="A14"/>
      <c r="B14"/>
      <c r="C14"/>
      <c r="E14" s="72" t="s">
        <v>20</v>
      </c>
      <c r="F14" s="77">
        <f ca="1">NOW()+15018.5+$C$5/24</f>
        <v>60582.620498495366</v>
      </c>
    </row>
    <row r="15" spans="1:6" x14ac:dyDescent="0.2">
      <c r="A15" s="15" t="s">
        <v>17</v>
      </c>
      <c r="B15"/>
      <c r="C15" s="16">
        <f ca="1">(C7+C11)+(C8+C12)*INT(MAX(F21:F3527))</f>
        <v>60341.585833356774</v>
      </c>
      <c r="E15" s="72" t="s">
        <v>22</v>
      </c>
      <c r="F15" s="77">
        <f ca="1">ROUND(2*($F$14-$C$7)/$C$8,0)/2+$F$13</f>
        <v>7501</v>
      </c>
    </row>
    <row r="16" spans="1:6" x14ac:dyDescent="0.2">
      <c r="A16" s="15" t="s">
        <v>19</v>
      </c>
      <c r="B16"/>
      <c r="C16" s="16">
        <f ca="1">+C8+C12</f>
        <v>2.0439113523604462</v>
      </c>
      <c r="E16" s="72" t="s">
        <v>24</v>
      </c>
      <c r="F16" s="77">
        <f ca="1">ROUND(2*($F$14-$C$15)/$C$16,0)/2+$F$13</f>
        <v>119</v>
      </c>
    </row>
    <row r="17" spans="1:21" x14ac:dyDescent="0.2">
      <c r="A17" s="8" t="s">
        <v>21</v>
      </c>
      <c r="B17"/>
      <c r="C17">
        <f>COUNT(C21:C2185)</f>
        <v>144</v>
      </c>
      <c r="E17" s="72" t="s">
        <v>561</v>
      </c>
      <c r="F17" s="78">
        <f ca="1">+$C$15+$C$16*$F$16-15018.5-$C$5/24</f>
        <v>45566.707117621001</v>
      </c>
    </row>
    <row r="18" spans="1:21" x14ac:dyDescent="0.2">
      <c r="A18" s="15" t="s">
        <v>23</v>
      </c>
      <c r="B18"/>
      <c r="C18" s="17">
        <f ca="1">+C15</f>
        <v>60341.585833356774</v>
      </c>
      <c r="D18" s="71">
        <f ca="1">+C16</f>
        <v>2.0439113523604462</v>
      </c>
      <c r="E18" s="73" t="s">
        <v>562</v>
      </c>
      <c r="F18" s="79">
        <f ca="1">+($C$15+$C$16*$F$16)-($C$16/2)-15018.5-$C$5/24</f>
        <v>45565.685161944821</v>
      </c>
    </row>
    <row r="19" spans="1:21" x14ac:dyDescent="0.2">
      <c r="E19" s="8"/>
      <c r="F19" s="18"/>
    </row>
    <row r="20" spans="1:21" x14ac:dyDescent="0.2">
      <c r="A20" s="12" t="s">
        <v>25</v>
      </c>
      <c r="B20" s="12" t="s">
        <v>26</v>
      </c>
      <c r="C20" s="12" t="s">
        <v>27</v>
      </c>
      <c r="D20" s="12" t="s">
        <v>28</v>
      </c>
      <c r="E20" s="12" t="s">
        <v>29</v>
      </c>
      <c r="F20" s="12" t="s">
        <v>30</v>
      </c>
      <c r="G20" s="12" t="s">
        <v>31</v>
      </c>
      <c r="H20" s="19" t="s">
        <v>32</v>
      </c>
      <c r="I20" s="19" t="s">
        <v>33</v>
      </c>
      <c r="J20" s="19" t="s">
        <v>34</v>
      </c>
      <c r="K20" s="19" t="s">
        <v>35</v>
      </c>
      <c r="L20" s="19" t="s">
        <v>36</v>
      </c>
      <c r="M20" s="19" t="s">
        <v>37</v>
      </c>
      <c r="N20" s="19" t="s">
        <v>38</v>
      </c>
      <c r="O20" s="19" t="s">
        <v>39</v>
      </c>
      <c r="P20" s="19" t="s">
        <v>40</v>
      </c>
      <c r="Q20" s="12" t="s">
        <v>41</v>
      </c>
      <c r="U20" s="20" t="s">
        <v>42</v>
      </c>
    </row>
    <row r="21" spans="1:21" x14ac:dyDescent="0.2">
      <c r="A21" s="21" t="s">
        <v>43</v>
      </c>
      <c r="B21" s="22" t="s">
        <v>44</v>
      </c>
      <c r="C21" s="23">
        <v>25588.556</v>
      </c>
      <c r="D21" s="24"/>
      <c r="E21" s="25">
        <f>+(C21-C$7)/C$8</f>
        <v>-9621.1218018656255</v>
      </c>
      <c r="F21" s="1">
        <f>ROUND(2*E21,0)/2</f>
        <v>-9621</v>
      </c>
      <c r="G21" s="1">
        <f>+C21-(C$7+F21*C$8)</f>
        <v>-0.24895400000241352</v>
      </c>
      <c r="H21" s="1">
        <f>+G21</f>
        <v>-0.24895400000241352</v>
      </c>
      <c r="Q21" s="62">
        <f>+C21-15018.5</f>
        <v>10570.056</v>
      </c>
    </row>
    <row r="22" spans="1:21" x14ac:dyDescent="0.2">
      <c r="A22" s="21" t="s">
        <v>43</v>
      </c>
      <c r="B22" s="22" t="s">
        <v>44</v>
      </c>
      <c r="C22" s="23">
        <v>26003.458999999999</v>
      </c>
      <c r="D22" s="24"/>
      <c r="E22" s="25">
        <f>+(C22-C$7)/C$8</f>
        <v>-9418.1286406650743</v>
      </c>
      <c r="F22" s="1">
        <f>ROUND(2*E22,0)/2</f>
        <v>-9418</v>
      </c>
      <c r="G22" s="1">
        <f>+C22-(C$7+F22*C$8)</f>
        <v>-0.26293200000145589</v>
      </c>
      <c r="H22" s="1">
        <f>+G22</f>
        <v>-0.26293200000145589</v>
      </c>
      <c r="Q22" s="62">
        <f>+C22-15018.5</f>
        <v>10984.958999999999</v>
      </c>
    </row>
    <row r="23" spans="1:21" x14ac:dyDescent="0.2">
      <c r="A23" s="21" t="s">
        <v>43</v>
      </c>
      <c r="B23" s="22" t="s">
        <v>44</v>
      </c>
      <c r="C23" s="23">
        <v>26414.319</v>
      </c>
      <c r="D23" s="24"/>
      <c r="E23" s="25">
        <f>+(C23-C$7)/C$8</f>
        <v>-9217.1135354215385</v>
      </c>
      <c r="F23" s="1">
        <f>ROUND(2*E23,0)/2</f>
        <v>-9217</v>
      </c>
      <c r="G23" s="1">
        <f>+C23-(C$7+F23*C$8)</f>
        <v>-0.23205800000141608</v>
      </c>
      <c r="H23" s="1">
        <f>+G23</f>
        <v>-0.23205800000141608</v>
      </c>
      <c r="Q23" s="62">
        <f>+C23-15018.5</f>
        <v>11395.819</v>
      </c>
    </row>
    <row r="24" spans="1:21" x14ac:dyDescent="0.2">
      <c r="A24" s="21" t="s">
        <v>43</v>
      </c>
      <c r="B24" s="22" t="s">
        <v>44</v>
      </c>
      <c r="C24" s="23">
        <v>26743.424999999999</v>
      </c>
      <c r="D24" s="24"/>
      <c r="E24" s="25">
        <f>+(C24-C$7)/C$8</f>
        <v>-9056.0969428443113</v>
      </c>
      <c r="F24" s="1">
        <f>ROUND(2*E24,0)/2</f>
        <v>-9056</v>
      </c>
      <c r="G24" s="1">
        <f>+C24-(C$7+F24*C$8)</f>
        <v>-0.19814400000177557</v>
      </c>
      <c r="H24" s="1">
        <f>+G24</f>
        <v>-0.19814400000177557</v>
      </c>
      <c r="Q24" s="62">
        <f>+C24-15018.5</f>
        <v>11724.924999999999</v>
      </c>
    </row>
    <row r="25" spans="1:21" x14ac:dyDescent="0.2">
      <c r="A25" s="21" t="s">
        <v>43</v>
      </c>
      <c r="B25" s="22" t="s">
        <v>44</v>
      </c>
      <c r="C25" s="23">
        <v>26984.602999999999</v>
      </c>
      <c r="D25" s="24"/>
      <c r="E25" s="25">
        <f>+(C25-C$7)/C$8</f>
        <v>-8938.0995202370359</v>
      </c>
      <c r="F25" s="1">
        <f>ROUND(2*E25,0)/2</f>
        <v>-8938</v>
      </c>
      <c r="G25" s="1">
        <f>+C25-(C$7+F25*C$8)</f>
        <v>-0.20341200000257231</v>
      </c>
      <c r="H25" s="1">
        <f>+G25</f>
        <v>-0.20341200000257231</v>
      </c>
      <c r="Q25" s="62">
        <f>+C25-15018.5</f>
        <v>11966.102999999999</v>
      </c>
    </row>
    <row r="26" spans="1:21" x14ac:dyDescent="0.2">
      <c r="A26" s="21" t="s">
        <v>43</v>
      </c>
      <c r="B26" s="22" t="s">
        <v>44</v>
      </c>
      <c r="C26" s="23">
        <v>27530.356</v>
      </c>
      <c r="D26" s="24"/>
      <c r="E26" s="25">
        <f>+(C26-C$7)/C$8</f>
        <v>-8671.0874072740407</v>
      </c>
      <c r="F26" s="1">
        <f>ROUND(2*E26,0)/2</f>
        <v>-8671</v>
      </c>
      <c r="G26" s="1">
        <f>+C26-(C$7+F26*C$8)</f>
        <v>-0.17865400000300724</v>
      </c>
      <c r="H26" s="1">
        <f>+G26</f>
        <v>-0.17865400000300724</v>
      </c>
      <c r="Q26" s="62">
        <f>+C26-15018.5</f>
        <v>12511.856</v>
      </c>
    </row>
    <row r="27" spans="1:21" x14ac:dyDescent="0.2">
      <c r="A27" s="21" t="s">
        <v>43</v>
      </c>
      <c r="B27" s="22" t="s">
        <v>44</v>
      </c>
      <c r="C27" s="23">
        <v>27532.397000000001</v>
      </c>
      <c r="D27" s="24"/>
      <c r="E27" s="25">
        <f>+(C27-C$7)/C$8</f>
        <v>-8670.0888388327185</v>
      </c>
      <c r="F27" s="1">
        <f>ROUND(2*E27,0)/2</f>
        <v>-8670</v>
      </c>
      <c r="G27" s="1">
        <f>+C27-(C$7+F27*C$8)</f>
        <v>-0.18158000000039465</v>
      </c>
      <c r="H27" s="1">
        <f>+G27</f>
        <v>-0.18158000000039465</v>
      </c>
      <c r="Q27" s="62">
        <f>+C27-15018.5</f>
        <v>12513.897000000001</v>
      </c>
    </row>
    <row r="28" spans="1:21" x14ac:dyDescent="0.2">
      <c r="A28" s="21" t="s">
        <v>43</v>
      </c>
      <c r="B28" s="22" t="s">
        <v>44</v>
      </c>
      <c r="C28" s="23">
        <v>27534.444</v>
      </c>
      <c r="D28" s="24"/>
      <c r="E28" s="25">
        <f>+(C28-C$7)/C$8</f>
        <v>-8669.0873348643745</v>
      </c>
      <c r="F28" s="1">
        <f>ROUND(2*E28,0)/2</f>
        <v>-8669</v>
      </c>
      <c r="G28" s="1">
        <f>+C28-(C$7+F28*C$8)</f>
        <v>-0.17850600000383565</v>
      </c>
      <c r="H28" s="1">
        <f>+G28</f>
        <v>-0.17850600000383565</v>
      </c>
      <c r="Q28" s="62">
        <f>+C28-15018.5</f>
        <v>12515.944</v>
      </c>
    </row>
    <row r="29" spans="1:21" x14ac:dyDescent="0.2">
      <c r="A29" s="21" t="s">
        <v>43</v>
      </c>
      <c r="B29" s="22" t="s">
        <v>44</v>
      </c>
      <c r="C29" s="23">
        <v>27536.476999999999</v>
      </c>
      <c r="D29" s="24"/>
      <c r="E29" s="25">
        <f>+(C29-C$7)/C$8</f>
        <v>-8668.0926804590781</v>
      </c>
      <c r="F29" s="1">
        <f>ROUND(2*E29,0)/2</f>
        <v>-8668</v>
      </c>
      <c r="G29" s="1">
        <f>+C29-(C$7+F29*C$8)</f>
        <v>-0.18943200000285287</v>
      </c>
      <c r="H29" s="1">
        <f>+G29</f>
        <v>-0.18943200000285287</v>
      </c>
      <c r="Q29" s="62">
        <f>+C29-15018.5</f>
        <v>12517.976999999999</v>
      </c>
    </row>
    <row r="30" spans="1:21" x14ac:dyDescent="0.2">
      <c r="A30" s="21" t="s">
        <v>45</v>
      </c>
      <c r="B30" s="22" t="s">
        <v>44</v>
      </c>
      <c r="C30" s="23">
        <v>33322.928999999996</v>
      </c>
      <c r="D30" s="24"/>
      <c r="E30" s="25">
        <f>+(C30-C$7)/C$8</f>
        <v>-5837.0449810805312</v>
      </c>
      <c r="F30" s="1">
        <f>ROUND(2*E30,0)/2</f>
        <v>-5837</v>
      </c>
      <c r="G30" s="1">
        <f>+C30-(C$7+F30*C$8)</f>
        <v>-9.1938000005029608E-2</v>
      </c>
      <c r="H30" s="1">
        <f>+G30</f>
        <v>-9.1938000005029608E-2</v>
      </c>
      <c r="Q30" s="62">
        <f>+C30-15018.5</f>
        <v>18304.428999999996</v>
      </c>
    </row>
    <row r="31" spans="1:21" x14ac:dyDescent="0.2">
      <c r="A31" s="21" t="s">
        <v>46</v>
      </c>
      <c r="B31" s="22" t="s">
        <v>44</v>
      </c>
      <c r="C31" s="23">
        <v>34455.334999999999</v>
      </c>
      <c r="D31" s="24"/>
      <c r="E31" s="25">
        <f>+(C31-C$7)/C$8</f>
        <v>-5283.0102459678101</v>
      </c>
      <c r="F31" s="1">
        <f>ROUND(2*E31,0)/2</f>
        <v>-5283</v>
      </c>
      <c r="G31" s="1">
        <f>+C31-(C$7+F31*C$8)</f>
        <v>-2.0942000002833083E-2</v>
      </c>
      <c r="H31" s="1">
        <f>+G31</f>
        <v>-2.0942000002833083E-2</v>
      </c>
      <c r="Q31" s="62">
        <f>+C31-15018.5</f>
        <v>19436.834999999999</v>
      </c>
    </row>
    <row r="32" spans="1:21" x14ac:dyDescent="0.2">
      <c r="A32" s="21" t="s">
        <v>47</v>
      </c>
      <c r="B32" s="22" t="s">
        <v>44</v>
      </c>
      <c r="C32" s="23">
        <v>34455.334999999999</v>
      </c>
      <c r="D32" s="24"/>
      <c r="E32" s="25">
        <f>+(C32-C$7)/C$8</f>
        <v>-5283.0102459678101</v>
      </c>
      <c r="F32" s="1">
        <f>ROUND(2*E32,0)/2</f>
        <v>-5283</v>
      </c>
      <c r="G32" s="1">
        <f>+C32-(C$7+F32*C$8)</f>
        <v>-2.0942000002833083E-2</v>
      </c>
      <c r="H32" s="1">
        <f>+G32</f>
        <v>-2.0942000002833083E-2</v>
      </c>
      <c r="Q32" s="62">
        <f>+C32-15018.5</f>
        <v>19436.834999999999</v>
      </c>
    </row>
    <row r="33" spans="1:17" x14ac:dyDescent="0.2">
      <c r="A33" s="21" t="s">
        <v>48</v>
      </c>
      <c r="B33" s="22" t="s">
        <v>44</v>
      </c>
      <c r="C33" s="23">
        <v>35019.446000000004</v>
      </c>
      <c r="D33" s="24"/>
      <c r="E33" s="25">
        <f>+(C33-C$7)/C$8</f>
        <v>-5007.0163988324421</v>
      </c>
      <c r="F33" s="1">
        <f>ROUND(2*E33,0)/2</f>
        <v>-5007</v>
      </c>
      <c r="G33" s="1">
        <f>+C33-(C$7+F33*C$8)</f>
        <v>-3.3517999996547587E-2</v>
      </c>
      <c r="H33" s="1">
        <f>+G33</f>
        <v>-3.3517999996547587E-2</v>
      </c>
      <c r="Q33" s="62">
        <f>+C33-15018.5</f>
        <v>20000.946000000004</v>
      </c>
    </row>
    <row r="34" spans="1:17" x14ac:dyDescent="0.2">
      <c r="A34" s="21" t="s">
        <v>49</v>
      </c>
      <c r="B34" s="22" t="s">
        <v>44</v>
      </c>
      <c r="C34" s="23">
        <v>36133.404999999999</v>
      </c>
      <c r="D34" s="24"/>
      <c r="E34" s="25">
        <f>+(C34-C$7)/C$8</f>
        <v>-4462.0069415428952</v>
      </c>
      <c r="F34" s="1">
        <f>ROUND(2*E34,0)/2</f>
        <v>-4462</v>
      </c>
      <c r="G34" s="1">
        <f>+C34-(C$7+F34*C$8)</f>
        <v>-1.4188000001013279E-2</v>
      </c>
      <c r="H34" s="1">
        <f>+G34</f>
        <v>-1.4188000001013279E-2</v>
      </c>
      <c r="Q34" s="62">
        <f>+C34-15018.5</f>
        <v>21114.904999999999</v>
      </c>
    </row>
    <row r="35" spans="1:17" x14ac:dyDescent="0.2">
      <c r="A35" s="21" t="s">
        <v>50</v>
      </c>
      <c r="B35" s="22" t="s">
        <v>44</v>
      </c>
      <c r="C35" s="23">
        <v>37016.343999999997</v>
      </c>
      <c r="D35" s="24"/>
      <c r="E35" s="25">
        <f>+(C35-C$7)/C$8</f>
        <v>-4030.0250596156634</v>
      </c>
      <c r="F35" s="1">
        <f>ROUND(2*E35,0)/2</f>
        <v>-4030</v>
      </c>
      <c r="G35" s="1">
        <f>+C35-(C$7+F35*C$8)</f>
        <v>-5.1220000008470379E-2</v>
      </c>
      <c r="H35" s="1">
        <f>+G35</f>
        <v>-5.1220000008470379E-2</v>
      </c>
      <c r="Q35" s="62">
        <f>+C35-15018.5</f>
        <v>21997.843999999997</v>
      </c>
    </row>
    <row r="36" spans="1:17" x14ac:dyDescent="0.2">
      <c r="A36" s="21" t="s">
        <v>46</v>
      </c>
      <c r="B36" s="22" t="s">
        <v>44</v>
      </c>
      <c r="C36" s="23">
        <v>37016.362999999998</v>
      </c>
      <c r="D36" s="24"/>
      <c r="E36" s="25">
        <f>+(C36-C$7)/C$8</f>
        <v>-4030.0157637800999</v>
      </c>
      <c r="F36" s="1">
        <f>ROUND(2*E36,0)/2</f>
        <v>-4030</v>
      </c>
      <c r="G36" s="1">
        <f>+C36-(C$7+F36*C$8)</f>
        <v>-3.2220000008237548E-2</v>
      </c>
      <c r="H36" s="1">
        <f>+G36</f>
        <v>-3.2220000008237548E-2</v>
      </c>
      <c r="Q36" s="62">
        <f>+C36-15018.5</f>
        <v>21997.862999999998</v>
      </c>
    </row>
    <row r="37" spans="1:17" x14ac:dyDescent="0.2">
      <c r="A37" s="1" t="s">
        <v>51</v>
      </c>
      <c r="C37" s="24">
        <v>41247.438999999998</v>
      </c>
      <c r="D37" s="24"/>
      <c r="E37" s="1">
        <f>+(C37-C$7)/C$8</f>
        <v>-1959.9427767932905</v>
      </c>
      <c r="F37" s="1">
        <f>ROUND(2*E37,0)/2</f>
        <v>-1960</v>
      </c>
      <c r="G37" s="1">
        <f>+C37-(C$7+F37*C$8)</f>
        <v>0.11695999999938067</v>
      </c>
      <c r="I37" s="1">
        <f>+G37</f>
        <v>0.11695999999938067</v>
      </c>
      <c r="Q37" s="62">
        <f>+C37-15018.5</f>
        <v>26228.938999999998</v>
      </c>
    </row>
    <row r="38" spans="1:17" x14ac:dyDescent="0.2">
      <c r="A38" s="1" t="s">
        <v>51</v>
      </c>
      <c r="C38" s="24">
        <v>42365.360999999997</v>
      </c>
      <c r="D38" s="24"/>
      <c r="E38" s="1">
        <f>+(C38-C$7)/C$8</f>
        <v>-1412.9944039069928</v>
      </c>
      <c r="F38" s="1">
        <f>ROUND(2*E38,0)/2</f>
        <v>-1413</v>
      </c>
      <c r="G38" s="1">
        <f>+C38-(C$7+F38*C$8)</f>
        <v>1.1437999994086567E-2</v>
      </c>
      <c r="I38" s="1">
        <f>+G38</f>
        <v>1.1437999994086567E-2</v>
      </c>
      <c r="Q38" s="62">
        <f>+C38-15018.5</f>
        <v>27346.860999999997</v>
      </c>
    </row>
    <row r="39" spans="1:17" x14ac:dyDescent="0.2">
      <c r="A39" s="1" t="s">
        <v>51</v>
      </c>
      <c r="C39" s="24">
        <v>42365.364000000001</v>
      </c>
      <c r="D39" s="24"/>
      <c r="E39" s="1">
        <f>+(C39-C$7)/C$8</f>
        <v>-1412.9929361434808</v>
      </c>
      <c r="F39" s="1">
        <f>ROUND(2*E39,0)/2</f>
        <v>-1413</v>
      </c>
      <c r="G39" s="1">
        <f>+C39-(C$7+F39*C$8)</f>
        <v>1.4437999998335727E-2</v>
      </c>
      <c r="I39" s="1">
        <f>+G39</f>
        <v>1.4437999998335727E-2</v>
      </c>
      <c r="Q39" s="62">
        <f>+C39-15018.5</f>
        <v>27346.864000000001</v>
      </c>
    </row>
    <row r="40" spans="1:17" x14ac:dyDescent="0.2">
      <c r="A40" s="1" t="s">
        <v>51</v>
      </c>
      <c r="C40" s="24">
        <v>42367.391000000003</v>
      </c>
      <c r="D40" s="24"/>
      <c r="E40" s="1">
        <f>+(C40-C$7)/C$8</f>
        <v>-1412.0012172652034</v>
      </c>
      <c r="F40" s="1">
        <f>ROUND(2*E40,0)/2</f>
        <v>-1412</v>
      </c>
      <c r="G40" s="1">
        <f>+C40-(C$7+F40*C$8)</f>
        <v>-2.4879999982658774E-3</v>
      </c>
      <c r="I40" s="1">
        <f>+G40</f>
        <v>-2.4879999982658774E-3</v>
      </c>
      <c r="Q40" s="62">
        <f>+C40-15018.5</f>
        <v>27348.891000000003</v>
      </c>
    </row>
    <row r="41" spans="1:17" x14ac:dyDescent="0.2">
      <c r="A41" s="1" t="s">
        <v>51</v>
      </c>
      <c r="C41" s="24">
        <v>42416.436000000002</v>
      </c>
      <c r="D41" s="24"/>
      <c r="E41" s="1">
        <f>+(C41-C$7)/C$8</f>
        <v>-1388.0057301487432</v>
      </c>
      <c r="F41" s="1">
        <f>ROUND(2*E41,0)/2</f>
        <v>-1388</v>
      </c>
      <c r="G41" s="1">
        <f>+C41-(C$7+F41*C$8)</f>
        <v>-1.1711999999533873E-2</v>
      </c>
      <c r="I41" s="1">
        <f>+G41</f>
        <v>-1.1711999999533873E-2</v>
      </c>
      <c r="Q41" s="62">
        <f>+C41-15018.5</f>
        <v>27397.936000000002</v>
      </c>
    </row>
    <row r="42" spans="1:17" x14ac:dyDescent="0.2">
      <c r="A42" s="1" t="s">
        <v>51</v>
      </c>
      <c r="C42" s="24">
        <v>42416.438000000002</v>
      </c>
      <c r="D42" s="24"/>
      <c r="E42" s="1">
        <f>+(C42-C$7)/C$8</f>
        <v>-1388.0047516397362</v>
      </c>
      <c r="F42" s="1">
        <f>ROUND(2*E42,0)/2</f>
        <v>-1388</v>
      </c>
      <c r="G42" s="1">
        <f>+C42-(C$7+F42*C$8)</f>
        <v>-9.7119999991264194E-3</v>
      </c>
      <c r="I42" s="1">
        <f>+G42</f>
        <v>-9.7119999991264194E-3</v>
      </c>
      <c r="Q42" s="62">
        <f>+C42-15018.5</f>
        <v>27397.938000000002</v>
      </c>
    </row>
    <row r="43" spans="1:17" x14ac:dyDescent="0.2">
      <c r="A43" s="1" t="s">
        <v>51</v>
      </c>
      <c r="C43" s="24">
        <v>42424.62</v>
      </c>
      <c r="D43" s="24"/>
      <c r="E43" s="1">
        <f>+(C43-C$7)/C$8</f>
        <v>-1384.0016712933827</v>
      </c>
      <c r="F43" s="1">
        <f>ROUND(2*E43,0)/2</f>
        <v>-1384</v>
      </c>
      <c r="G43" s="1">
        <f>+C43-(C$7+F43*C$8)</f>
        <v>-3.4159999995608814E-3</v>
      </c>
      <c r="I43" s="1">
        <f>+G43</f>
        <v>-3.4159999995608814E-3</v>
      </c>
      <c r="Q43" s="62">
        <f>+C43-15018.5</f>
        <v>27406.120000000003</v>
      </c>
    </row>
    <row r="44" spans="1:17" x14ac:dyDescent="0.2">
      <c r="A44" s="1" t="s">
        <v>51</v>
      </c>
      <c r="C44" s="24">
        <v>42457.313000000002</v>
      </c>
      <c r="D44" s="24"/>
      <c r="E44" s="1">
        <f>+(C44-C$7)/C$8</f>
        <v>-1368.0064738155879</v>
      </c>
      <c r="F44" s="1">
        <f>ROUND(2*E44,0)/2</f>
        <v>-1368</v>
      </c>
      <c r="G44" s="1">
        <f>+C44-(C$7+F44*C$8)</f>
        <v>-1.3231999997515231E-2</v>
      </c>
      <c r="I44" s="1">
        <f>+G44</f>
        <v>-1.3231999997515231E-2</v>
      </c>
      <c r="Q44" s="62">
        <f>+C44-15018.5</f>
        <v>27438.813000000002</v>
      </c>
    </row>
    <row r="45" spans="1:17" x14ac:dyDescent="0.2">
      <c r="A45" s="1" t="s">
        <v>51</v>
      </c>
      <c r="C45" s="24">
        <v>42461.400999999998</v>
      </c>
      <c r="D45" s="24"/>
      <c r="E45" s="1">
        <f>+(C45-C$7)/C$8</f>
        <v>-1366.0064014059235</v>
      </c>
      <c r="F45" s="1">
        <f>ROUND(2*E45,0)/2</f>
        <v>-1366</v>
      </c>
      <c r="G45" s="1">
        <f>+C45-(C$7+F45*C$8)</f>
        <v>-1.30840000056196E-2</v>
      </c>
      <c r="I45" s="1">
        <f>+G45</f>
        <v>-1.30840000056196E-2</v>
      </c>
      <c r="Q45" s="62">
        <f>+C45-15018.5</f>
        <v>27442.900999999998</v>
      </c>
    </row>
    <row r="46" spans="1:17" x14ac:dyDescent="0.2">
      <c r="A46" s="1" t="s">
        <v>51</v>
      </c>
      <c r="C46" s="24">
        <v>42739.398999999998</v>
      </c>
      <c r="D46" s="24"/>
      <c r="E46" s="1">
        <f>+(C46-C$7)/C$8</f>
        <v>-1229.9946279855551</v>
      </c>
      <c r="F46" s="1">
        <f>ROUND(2*E46,0)/2</f>
        <v>-1230</v>
      </c>
      <c r="G46" s="1">
        <f>+C46-(C$7+F46*C$8)</f>
        <v>1.0979999999108259E-2</v>
      </c>
      <c r="I46" s="1">
        <f>+G46</f>
        <v>1.0979999999108259E-2</v>
      </c>
      <c r="Q46" s="62">
        <f>+C46-15018.5</f>
        <v>27720.898999999998</v>
      </c>
    </row>
    <row r="47" spans="1:17" x14ac:dyDescent="0.2">
      <c r="A47" s="1" t="s">
        <v>51</v>
      </c>
      <c r="C47" s="24">
        <v>42741.421999999999</v>
      </c>
      <c r="D47" s="24"/>
      <c r="E47" s="1">
        <f>+(C47-C$7)/C$8</f>
        <v>-1229.0048661252915</v>
      </c>
      <c r="F47" s="1">
        <f>ROUND(2*E47,0)/2</f>
        <v>-1229</v>
      </c>
      <c r="G47" s="1">
        <f>+C47-(C$7+F47*C$8)</f>
        <v>-9.9460000055842102E-3</v>
      </c>
      <c r="I47" s="1">
        <f>+G47</f>
        <v>-9.9460000055842102E-3</v>
      </c>
      <c r="Q47" s="62">
        <f>+C47-15018.5</f>
        <v>27722.921999999999</v>
      </c>
    </row>
    <row r="48" spans="1:17" x14ac:dyDescent="0.2">
      <c r="A48" s="1" t="s">
        <v>51</v>
      </c>
      <c r="C48" s="24">
        <v>42786.387000000002</v>
      </c>
      <c r="D48" s="24"/>
      <c r="E48" s="1">
        <f>+(C48-C$7)/C$8</f>
        <v>-1207.0055373824682</v>
      </c>
      <c r="F48" s="1">
        <f>ROUND(2*E48,0)/2</f>
        <v>-1207</v>
      </c>
      <c r="G48" s="1">
        <f>+C48-(C$7+F48*C$8)</f>
        <v>-1.1317999997118022E-2</v>
      </c>
      <c r="I48" s="1">
        <f>+G48</f>
        <v>-1.1317999997118022E-2</v>
      </c>
      <c r="Q48" s="62">
        <f>+C48-15018.5</f>
        <v>27767.887000000002</v>
      </c>
    </row>
    <row r="49" spans="1:17" x14ac:dyDescent="0.2">
      <c r="A49" s="21" t="s">
        <v>52</v>
      </c>
      <c r="B49" s="22" t="s">
        <v>44</v>
      </c>
      <c r="C49" s="23">
        <v>42802.743999999999</v>
      </c>
      <c r="D49" s="24"/>
      <c r="E49" s="25">
        <f>+(C49-C$7)/C$8</f>
        <v>-1199.0028014712875</v>
      </c>
      <c r="F49" s="1">
        <f>ROUND(2*E49,0)/2</f>
        <v>-1199</v>
      </c>
      <c r="G49" s="1">
        <f>+C49-(C$7+F49*C$8)</f>
        <v>-5.7260000030510128E-3</v>
      </c>
      <c r="I49" s="1">
        <f>+G49</f>
        <v>-5.7260000030510128E-3</v>
      </c>
      <c r="Q49" s="62">
        <f>+C49-15018.5</f>
        <v>27784.243999999999</v>
      </c>
    </row>
    <row r="50" spans="1:17" x14ac:dyDescent="0.2">
      <c r="A50" s="21" t="s">
        <v>52</v>
      </c>
      <c r="B50" s="22" t="s">
        <v>44</v>
      </c>
      <c r="C50" s="23">
        <v>42804.781000000003</v>
      </c>
      <c r="D50" s="24"/>
      <c r="E50" s="25">
        <f>+(C50-C$7)/C$8</f>
        <v>-1198.0061900479757</v>
      </c>
      <c r="F50" s="1">
        <f>ROUND(2*E50,0)/2</f>
        <v>-1198</v>
      </c>
      <c r="G50" s="1">
        <f>+C50-(C$7+F50*C$8)</f>
        <v>-1.2651999997615349E-2</v>
      </c>
      <c r="I50" s="1">
        <f>+G50</f>
        <v>-1.2651999997615349E-2</v>
      </c>
      <c r="Q50" s="62">
        <f>+C50-15018.5</f>
        <v>27786.281000000003</v>
      </c>
    </row>
    <row r="51" spans="1:17" x14ac:dyDescent="0.2">
      <c r="A51" s="1" t="s">
        <v>51</v>
      </c>
      <c r="C51" s="24">
        <v>42827.271999999997</v>
      </c>
      <c r="D51" s="24"/>
      <c r="E51" s="1">
        <f>+(C51-C$7)/C$8</f>
        <v>-1187.0023670132891</v>
      </c>
      <c r="F51" s="1">
        <f>ROUND(2*E51,0)/2</f>
        <v>-1187</v>
      </c>
      <c r="G51" s="1">
        <f>+C51-(C$7+F51*C$8)</f>
        <v>-4.8380000080214813E-3</v>
      </c>
      <c r="I51" s="1">
        <f>+G51</f>
        <v>-4.8380000080214813E-3</v>
      </c>
      <c r="Q51" s="62">
        <f>+C51-15018.5</f>
        <v>27808.771999999997</v>
      </c>
    </row>
    <row r="52" spans="1:17" x14ac:dyDescent="0.2">
      <c r="A52" s="1" t="s">
        <v>51</v>
      </c>
      <c r="C52" s="24">
        <v>42829.315999999999</v>
      </c>
      <c r="D52" s="24"/>
      <c r="E52" s="1">
        <f>+(C52-C$7)/C$8</f>
        <v>-1186.0023308084551</v>
      </c>
      <c r="F52" s="1">
        <f>ROUND(2*E52,0)/2</f>
        <v>-1186</v>
      </c>
      <c r="G52" s="1">
        <f>+C52-(C$7+F52*C$8)</f>
        <v>-4.7640000047977082E-3</v>
      </c>
      <c r="I52" s="1">
        <f>+G52</f>
        <v>-4.7640000047977082E-3</v>
      </c>
      <c r="Q52" s="62">
        <f>+C52-15018.5</f>
        <v>27810.815999999999</v>
      </c>
    </row>
    <row r="53" spans="1:17" x14ac:dyDescent="0.2">
      <c r="A53" s="1" t="s">
        <v>51</v>
      </c>
      <c r="C53" s="24">
        <v>43029.616999999998</v>
      </c>
      <c r="D53" s="24"/>
      <c r="E53" s="1">
        <f>+(C53-C$7)/C$8</f>
        <v>-1088.004164534334</v>
      </c>
      <c r="F53" s="1">
        <f>ROUND(2*E53,0)/2</f>
        <v>-1088</v>
      </c>
      <c r="G53" s="1">
        <f>+C53-(C$7+F53*C$8)</f>
        <v>-8.5120000003371388E-3</v>
      </c>
      <c r="I53" s="1">
        <f>+G53</f>
        <v>-8.5120000003371388E-3</v>
      </c>
      <c r="Q53" s="62">
        <f>+C53-15018.5</f>
        <v>28011.116999999998</v>
      </c>
    </row>
    <row r="54" spans="1:17" x14ac:dyDescent="0.2">
      <c r="A54" s="1" t="s">
        <v>51</v>
      </c>
      <c r="C54" s="24">
        <v>43154.3</v>
      </c>
      <c r="D54" s="24"/>
      <c r="E54" s="1">
        <f>+(C54-C$7)/C$8</f>
        <v>-1027.002445294007</v>
      </c>
      <c r="F54" s="1">
        <f>ROUND(2*E54,0)/2</f>
        <v>-1027</v>
      </c>
      <c r="G54" s="1">
        <f>+C54-(C$7+F54*C$8)</f>
        <v>-4.9979999967035837E-3</v>
      </c>
      <c r="I54" s="1">
        <f>+G54</f>
        <v>-4.9979999967035837E-3</v>
      </c>
      <c r="Q54" s="62">
        <f>+C54-15018.5</f>
        <v>28135.800000000003</v>
      </c>
    </row>
    <row r="55" spans="1:17" x14ac:dyDescent="0.2">
      <c r="A55" s="1" t="s">
        <v>51</v>
      </c>
      <c r="C55" s="24">
        <v>43401.616000000002</v>
      </c>
      <c r="D55" s="24"/>
      <c r="E55" s="1">
        <f>+(C55-C$7)/C$8</f>
        <v>-906.00197854521127</v>
      </c>
      <c r="F55" s="1">
        <f>ROUND(2*E55,0)/2</f>
        <v>-906</v>
      </c>
      <c r="G55" s="1">
        <f>+C55-(C$7+F55*C$8)</f>
        <v>-4.0440000011585653E-3</v>
      </c>
      <c r="I55" s="1">
        <f>+G55</f>
        <v>-4.0440000011585653E-3</v>
      </c>
      <c r="Q55" s="62">
        <f>+C55-15018.5</f>
        <v>28383.116000000002</v>
      </c>
    </row>
    <row r="56" spans="1:17" x14ac:dyDescent="0.2">
      <c r="A56" s="1" t="s">
        <v>51</v>
      </c>
      <c r="C56" s="24">
        <v>43575.353000000003</v>
      </c>
      <c r="D56" s="24"/>
      <c r="E56" s="1">
        <f>+(C56-C$7)/C$8</f>
        <v>-821.00036889789487</v>
      </c>
      <c r="F56" s="1">
        <f>ROUND(2*E56,0)/2</f>
        <v>-821</v>
      </c>
      <c r="G56" s="1">
        <f>+C56-(C$7+F56*C$8)</f>
        <v>-7.5400000059744343E-4</v>
      </c>
      <c r="I56" s="1">
        <f>+G56</f>
        <v>-7.5400000059744343E-4</v>
      </c>
      <c r="Q56" s="62">
        <f>+C56-15018.5</f>
        <v>28556.853000000003</v>
      </c>
    </row>
    <row r="57" spans="1:17" x14ac:dyDescent="0.2">
      <c r="A57" s="1" t="s">
        <v>51</v>
      </c>
      <c r="C57" s="24">
        <v>43577.402000000002</v>
      </c>
      <c r="D57" s="24"/>
      <c r="E57" s="1">
        <f>+(C57-C$7)/C$8</f>
        <v>-819.99788642054534</v>
      </c>
      <c r="F57" s="1">
        <f>ROUND(2*E57,0)/2</f>
        <v>-820</v>
      </c>
      <c r="G57" s="1">
        <f>+C57-(C$7+F57*C$8)</f>
        <v>4.3200000000069849E-3</v>
      </c>
      <c r="I57" s="1">
        <f>+G57</f>
        <v>4.3200000000069849E-3</v>
      </c>
      <c r="Q57" s="62">
        <f>+C57-15018.5</f>
        <v>28558.902000000002</v>
      </c>
    </row>
    <row r="58" spans="1:17" x14ac:dyDescent="0.2">
      <c r="A58" s="1" t="s">
        <v>51</v>
      </c>
      <c r="C58" s="24">
        <v>43773.622000000003</v>
      </c>
      <c r="D58" s="24"/>
      <c r="E58" s="1">
        <f>+(C58-C$7)/C$8</f>
        <v>-723.99636777456635</v>
      </c>
      <c r="F58" s="1">
        <f>ROUND(2*E58,0)/2</f>
        <v>-724</v>
      </c>
      <c r="G58" s="1">
        <f>+C58-(C$7+F58*C$8)</f>
        <v>7.4240000030840747E-3</v>
      </c>
      <c r="I58" s="1">
        <f>+G58</f>
        <v>7.4240000030840747E-3</v>
      </c>
      <c r="Q58" s="62">
        <f>+C58-15018.5</f>
        <v>28755.122000000003</v>
      </c>
    </row>
    <row r="59" spans="1:17" x14ac:dyDescent="0.2">
      <c r="A59" s="1" t="s">
        <v>51</v>
      </c>
      <c r="C59" s="24">
        <v>44317.303999999996</v>
      </c>
      <c r="D59" s="24"/>
      <c r="E59" s="1">
        <f>+(C59-C$7)/C$8</f>
        <v>-457.99750088799931</v>
      </c>
      <c r="F59" s="1">
        <f>ROUND(2*E59,0)/2</f>
        <v>-458</v>
      </c>
      <c r="G59" s="1">
        <f>+C59-(C$7+F59*C$8)</f>
        <v>5.1079999975627288E-3</v>
      </c>
      <c r="I59" s="1">
        <f>+G59</f>
        <v>5.1079999975627288E-3</v>
      </c>
      <c r="Q59" s="62">
        <f>+C59-15018.5</f>
        <v>29298.803999999996</v>
      </c>
    </row>
    <row r="60" spans="1:17" x14ac:dyDescent="0.2">
      <c r="A60" s="1" t="s">
        <v>51</v>
      </c>
      <c r="C60" s="24">
        <v>44601.408000000003</v>
      </c>
      <c r="D60" s="24"/>
      <c r="E60" s="1">
        <f>+(C60-C$7)/C$8</f>
        <v>-318.99833947021477</v>
      </c>
      <c r="F60" s="1">
        <f>ROUND(2*E60,0)/2</f>
        <v>-319</v>
      </c>
      <c r="G60" s="1">
        <f>+C60-(C$7+F60*C$8)</f>
        <v>3.3939999993890524E-3</v>
      </c>
      <c r="I60" s="1">
        <f>+G60</f>
        <v>3.3939999993890524E-3</v>
      </c>
      <c r="Q60" s="62">
        <f>+C60-15018.5</f>
        <v>29582.908000000003</v>
      </c>
    </row>
    <row r="61" spans="1:17" x14ac:dyDescent="0.2">
      <c r="A61" s="1" t="s">
        <v>51</v>
      </c>
      <c r="C61" s="24">
        <v>44603.444000000003</v>
      </c>
      <c r="D61" s="24"/>
      <c r="E61" s="1">
        <f>+(C61-C$7)/C$8</f>
        <v>-318.00221730140828</v>
      </c>
      <c r="F61" s="1">
        <f>ROUND(2*E61,0)/2</f>
        <v>-318</v>
      </c>
      <c r="G61" s="1">
        <f>+C61-(C$7+F61*C$8)</f>
        <v>-4.531999999016989E-3</v>
      </c>
      <c r="I61" s="1">
        <f>+G61</f>
        <v>-4.531999999016989E-3</v>
      </c>
      <c r="Q61" s="62">
        <f>+C61-15018.5</f>
        <v>29584.944000000003</v>
      </c>
    </row>
    <row r="62" spans="1:17" x14ac:dyDescent="0.2">
      <c r="A62" s="1" t="s">
        <v>51</v>
      </c>
      <c r="C62" s="24">
        <v>44644.328000000001</v>
      </c>
      <c r="D62" s="24"/>
      <c r="E62" s="1">
        <f>+(C62-C$7)/C$8</f>
        <v>-297.99953618673084</v>
      </c>
      <c r="F62" s="1">
        <f>ROUND(2*E62,0)/2</f>
        <v>-298</v>
      </c>
      <c r="G62" s="1">
        <f>+C62-(C$7+F62*C$8)</f>
        <v>9.4800000078976154E-4</v>
      </c>
      <c r="I62" s="1">
        <f>+G62</f>
        <v>9.4800000078976154E-4</v>
      </c>
      <c r="Q62" s="62">
        <f>+C62-15018.5</f>
        <v>29625.828000000001</v>
      </c>
    </row>
    <row r="63" spans="1:17" x14ac:dyDescent="0.2">
      <c r="A63" s="1" t="s">
        <v>51</v>
      </c>
      <c r="C63" s="24">
        <v>44644.370999999999</v>
      </c>
      <c r="D63" s="24"/>
      <c r="E63" s="1">
        <f>+(C63-C$7)/C$8</f>
        <v>-297.9784982430881</v>
      </c>
      <c r="F63" s="1">
        <f>ROUND(2*E63,0)/2</f>
        <v>-298</v>
      </c>
      <c r="G63" s="1">
        <f>+C63-(C$7+F63*C$8)</f>
        <v>4.3947999998636078E-2</v>
      </c>
      <c r="I63" s="1">
        <f>+G63</f>
        <v>4.3947999998636078E-2</v>
      </c>
      <c r="Q63" s="62">
        <f>+C63-15018.5</f>
        <v>29625.870999999999</v>
      </c>
    </row>
    <row r="64" spans="1:17" x14ac:dyDescent="0.2">
      <c r="A64" s="1" t="s">
        <v>51</v>
      </c>
      <c r="C64" s="24">
        <v>44646.370999999999</v>
      </c>
      <c r="D64" s="24"/>
      <c r="E64" s="1">
        <f>+(C64-C$7)/C$8</f>
        <v>-296.99998923640197</v>
      </c>
      <c r="F64" s="1">
        <f>ROUND(2*E64,0)/2</f>
        <v>-297</v>
      </c>
      <c r="G64" s="1">
        <f>+C64-(C$7+F64*C$8)</f>
        <v>2.2000000171829015E-5</v>
      </c>
      <c r="I64" s="1">
        <f>+G64</f>
        <v>2.2000000171829015E-5</v>
      </c>
      <c r="Q64" s="62">
        <f>+C64-15018.5</f>
        <v>29627.870999999999</v>
      </c>
    </row>
    <row r="65" spans="1:17" x14ac:dyDescent="0.2">
      <c r="A65" s="1" t="s">
        <v>51</v>
      </c>
      <c r="C65" s="24">
        <v>44650.455000000002</v>
      </c>
      <c r="D65" s="24"/>
      <c r="E65" s="1">
        <f>+(C65-C$7)/C$8</f>
        <v>-295.00187384474759</v>
      </c>
      <c r="F65" s="1">
        <f>ROUND(2*E65,0)/2</f>
        <v>-295</v>
      </c>
      <c r="G65" s="1">
        <f>+C65-(C$7+F65*C$8)</f>
        <v>-3.8300000014714897E-3</v>
      </c>
      <c r="I65" s="1">
        <f>+G65</f>
        <v>-3.8300000014714897E-3</v>
      </c>
      <c r="Q65" s="62">
        <f>+C65-15018.5</f>
        <v>29631.955000000002</v>
      </c>
    </row>
    <row r="66" spans="1:17" x14ac:dyDescent="0.2">
      <c r="A66" s="1" t="s">
        <v>51</v>
      </c>
      <c r="C66" s="24">
        <v>44844.622000000003</v>
      </c>
      <c r="D66" s="24"/>
      <c r="E66" s="1">
        <f>+(C66-C$7)/C$8</f>
        <v>-200.0047946941319</v>
      </c>
      <c r="F66" s="1">
        <f>ROUND(2*E66,0)/2</f>
        <v>-200</v>
      </c>
      <c r="G66" s="1">
        <f>+C66-(C$7+F66*C$8)</f>
        <v>-9.7999999998137355E-3</v>
      </c>
      <c r="I66" s="1">
        <f>+G66</f>
        <v>-9.7999999998137355E-3</v>
      </c>
      <c r="Q66" s="62">
        <f>+C66-15018.5</f>
        <v>29826.122000000003</v>
      </c>
    </row>
    <row r="67" spans="1:17" x14ac:dyDescent="0.2">
      <c r="A67" s="1" t="s">
        <v>51</v>
      </c>
      <c r="C67" s="24">
        <v>44883.463000000003</v>
      </c>
      <c r="D67" s="24"/>
      <c r="E67" s="1">
        <f>+(C67-C$7)/C$8</f>
        <v>-181.00166052978332</v>
      </c>
      <c r="F67" s="1">
        <f>ROUND(2*E67,0)/2</f>
        <v>-181</v>
      </c>
      <c r="G67" s="1">
        <f>+C67-(C$7+F67*C$8)</f>
        <v>-3.3939999993890524E-3</v>
      </c>
      <c r="I67" s="1">
        <f>+G67</f>
        <v>-3.3939999993890524E-3</v>
      </c>
      <c r="Q67" s="62">
        <f>+C67-15018.5</f>
        <v>29864.963000000003</v>
      </c>
    </row>
    <row r="68" spans="1:17" x14ac:dyDescent="0.2">
      <c r="A68" s="1" t="s">
        <v>51</v>
      </c>
      <c r="C68" s="24">
        <v>45061.296999999999</v>
      </c>
      <c r="D68" s="24"/>
      <c r="E68" s="1">
        <f>+(C68-C$7)/C$8</f>
        <v>-93.995575182273058</v>
      </c>
      <c r="F68" s="1">
        <f>ROUND(2*E68,0)/2</f>
        <v>-94</v>
      </c>
      <c r="G68" s="1">
        <f>+C68-(C$7+F68*C$8)</f>
        <v>9.0439999985392205E-3</v>
      </c>
      <c r="I68" s="1">
        <f>+G68</f>
        <v>9.0439999985392205E-3</v>
      </c>
      <c r="Q68" s="62">
        <f>+C68-15018.5</f>
        <v>30042.796999999999</v>
      </c>
    </row>
    <row r="69" spans="1:17" x14ac:dyDescent="0.2">
      <c r="A69" s="1" t="s">
        <v>53</v>
      </c>
      <c r="C69" s="24">
        <v>45253.417000000001</v>
      </c>
      <c r="D69" s="24" t="s">
        <v>16</v>
      </c>
      <c r="E69" s="1">
        <f>+(C69-C$7)/C$8</f>
        <v>0</v>
      </c>
      <c r="F69" s="1">
        <f>ROUND(2*E69,0)/2</f>
        <v>0</v>
      </c>
      <c r="G69" s="1">
        <f>+C69-(C$7+F69*C$8)</f>
        <v>0</v>
      </c>
      <c r="H69" s="1">
        <f>+G69</f>
        <v>0</v>
      </c>
      <c r="Q69" s="62">
        <f>+C69-15018.5</f>
        <v>30234.917000000001</v>
      </c>
    </row>
    <row r="70" spans="1:17" x14ac:dyDescent="0.2">
      <c r="A70" s="1" t="s">
        <v>51</v>
      </c>
      <c r="C70" s="24">
        <v>45345.39</v>
      </c>
      <c r="D70" s="24"/>
      <c r="E70" s="1">
        <f>+(C70-C$7)/C$8</f>
        <v>44.998204435971822</v>
      </c>
      <c r="F70" s="1">
        <f>ROUND(2*E70,0)/2</f>
        <v>45</v>
      </c>
      <c r="G70" s="1">
        <f>+C70-(C$7+F70*C$8)</f>
        <v>-3.669999998237472E-3</v>
      </c>
      <c r="I70" s="1">
        <f>+G70</f>
        <v>-3.669999998237472E-3</v>
      </c>
      <c r="Q70" s="62">
        <f>+C70-15018.5</f>
        <v>30326.89</v>
      </c>
    </row>
    <row r="71" spans="1:17" x14ac:dyDescent="0.2">
      <c r="A71" s="1" t="s">
        <v>51</v>
      </c>
      <c r="C71" s="24">
        <v>45386.279000000002</v>
      </c>
      <c r="D71" s="24"/>
      <c r="E71" s="1">
        <f>+(C71-C$7)/C$8</f>
        <v>65.003331823168253</v>
      </c>
      <c r="F71" s="1">
        <f>ROUND(2*E71,0)/2</f>
        <v>65</v>
      </c>
      <c r="G71" s="1">
        <f>+C71-(C$7+F71*C$8)</f>
        <v>6.8099999989499338E-3</v>
      </c>
      <c r="I71" s="1">
        <f>+G71</f>
        <v>6.8099999989499338E-3</v>
      </c>
      <c r="Q71" s="62">
        <f>+C71-15018.5</f>
        <v>30367.779000000002</v>
      </c>
    </row>
    <row r="72" spans="1:17" x14ac:dyDescent="0.2">
      <c r="A72" s="1" t="s">
        <v>51</v>
      </c>
      <c r="C72" s="24">
        <v>45435.328000000001</v>
      </c>
      <c r="D72" s="24"/>
      <c r="E72" s="1">
        <f>+(C72-C$7)/C$8</f>
        <v>89.000775957642333</v>
      </c>
      <c r="F72" s="1">
        <f>ROUND(2*E72,0)/2</f>
        <v>89</v>
      </c>
      <c r="G72" s="1">
        <f>+C72-(C$7+F72*C$8)</f>
        <v>1.5859999984968454E-3</v>
      </c>
      <c r="I72" s="1">
        <f>+G72</f>
        <v>1.5859999984968454E-3</v>
      </c>
      <c r="Q72" s="62">
        <f>+C72-15018.5</f>
        <v>30416.828000000001</v>
      </c>
    </row>
    <row r="73" spans="1:17" x14ac:dyDescent="0.2">
      <c r="A73" s="1" t="s">
        <v>54</v>
      </c>
      <c r="C73" s="24">
        <v>45672.425999999999</v>
      </c>
      <c r="D73" s="24"/>
      <c r="E73" s="1">
        <f>+(C73-C$7)/C$8</f>
        <v>205.00204019127807</v>
      </c>
      <c r="F73" s="1">
        <f>ROUND(2*E73,0)/2</f>
        <v>205</v>
      </c>
      <c r="G73" s="1">
        <f>+C73-(C$7+F73*C$8)</f>
        <v>4.1700000001583248E-3</v>
      </c>
      <c r="I73" s="1">
        <f>+G73</f>
        <v>4.1700000001583248E-3</v>
      </c>
      <c r="Q73" s="62">
        <f>+C73-15018.5</f>
        <v>30653.925999999999</v>
      </c>
    </row>
    <row r="74" spans="1:17" x14ac:dyDescent="0.2">
      <c r="A74" s="1" t="s">
        <v>51</v>
      </c>
      <c r="C74" s="24">
        <v>45680.6</v>
      </c>
      <c r="D74" s="24"/>
      <c r="E74" s="1">
        <f>+(C74-C$7)/C$8</f>
        <v>209.00120650160392</v>
      </c>
      <c r="F74" s="1">
        <f>ROUND(2*E74,0)/2</f>
        <v>209</v>
      </c>
      <c r="G74" s="1">
        <f>+C74-(C$7+F74*C$8)</f>
        <v>2.4659999980940484E-3</v>
      </c>
      <c r="I74" s="1">
        <f>+G74</f>
        <v>2.4659999980940484E-3</v>
      </c>
      <c r="Q74" s="62">
        <f>+C74-15018.5</f>
        <v>30662.1</v>
      </c>
    </row>
    <row r="75" spans="1:17" x14ac:dyDescent="0.2">
      <c r="A75" s="1" t="s">
        <v>51</v>
      </c>
      <c r="C75" s="24">
        <v>45711.248</v>
      </c>
      <c r="D75" s="24"/>
      <c r="E75" s="1">
        <f>+(C75-C$7)/C$8</f>
        <v>223.99587852006303</v>
      </c>
      <c r="F75" s="1">
        <f>ROUND(2*E75,0)/2</f>
        <v>224</v>
      </c>
      <c r="G75" s="1">
        <f>+C75-(C$7+F75*C$8)</f>
        <v>-8.4239999996498227E-3</v>
      </c>
      <c r="I75" s="1">
        <f>+G75</f>
        <v>-8.4239999996498227E-3</v>
      </c>
      <c r="Q75" s="62">
        <f>+C75-15018.5</f>
        <v>30692.748</v>
      </c>
    </row>
    <row r="76" spans="1:17" x14ac:dyDescent="0.2">
      <c r="A76" s="1" t="s">
        <v>51</v>
      </c>
      <c r="C76" s="24">
        <v>45764.394</v>
      </c>
      <c r="D76" s="24"/>
      <c r="E76" s="1">
        <f>+(C76-C$7)/C$8</f>
        <v>249.99779835473444</v>
      </c>
      <c r="F76" s="1">
        <f>ROUND(2*E76,0)/2</f>
        <v>250</v>
      </c>
      <c r="G76" s="1">
        <f>+C76-(C$7+F76*C$8)</f>
        <v>-4.5000000027357601E-3</v>
      </c>
      <c r="I76" s="1">
        <f>+G76</f>
        <v>-4.5000000027357601E-3</v>
      </c>
      <c r="Q76" s="62">
        <f>+C76-15018.5</f>
        <v>30745.894</v>
      </c>
    </row>
    <row r="77" spans="1:17" x14ac:dyDescent="0.2">
      <c r="A77" s="1" t="s">
        <v>51</v>
      </c>
      <c r="C77" s="24">
        <v>46083.241999999998</v>
      </c>
      <c r="D77" s="24"/>
      <c r="E77" s="1">
        <f>+(C77-C$7)/C$8</f>
        <v>405.99561823666664</v>
      </c>
      <c r="F77" s="1">
        <f>ROUND(2*E77,0)/2</f>
        <v>406</v>
      </c>
      <c r="G77" s="1">
        <f>+C77-(C$7+F77*C$8)</f>
        <v>-8.9560000051278621E-3</v>
      </c>
      <c r="I77" s="1">
        <f>+G77</f>
        <v>-8.9560000051278621E-3</v>
      </c>
      <c r="Q77" s="62">
        <f>+C77-15018.5</f>
        <v>31064.741999999998</v>
      </c>
    </row>
    <row r="78" spans="1:17" x14ac:dyDescent="0.2">
      <c r="A78" s="1" t="s">
        <v>51</v>
      </c>
      <c r="C78" s="24">
        <v>46083.254000000001</v>
      </c>
      <c r="D78" s="24"/>
      <c r="E78" s="1">
        <f>+(C78-C$7)/C$8</f>
        <v>406.00148929070798</v>
      </c>
      <c r="F78" s="1">
        <f>ROUND(2*E78,0)/2</f>
        <v>406</v>
      </c>
      <c r="G78" s="1">
        <f>+C78-(C$7+F78*C$8)</f>
        <v>3.0439999973168597E-3</v>
      </c>
      <c r="I78" s="1">
        <f>+G78</f>
        <v>3.0439999973168597E-3</v>
      </c>
      <c r="Q78" s="62">
        <f>+C78-15018.5</f>
        <v>31064.754000000001</v>
      </c>
    </row>
    <row r="79" spans="1:17" x14ac:dyDescent="0.2">
      <c r="A79" s="1" t="s">
        <v>51</v>
      </c>
      <c r="C79" s="24">
        <v>46091.423000000003</v>
      </c>
      <c r="D79" s="24"/>
      <c r="E79" s="1">
        <f>+(C79-C$7)/C$8</f>
        <v>409.99820932851839</v>
      </c>
      <c r="F79" s="1">
        <f>ROUND(2*E79,0)/2</f>
        <v>410</v>
      </c>
      <c r="G79" s="1">
        <f>+C79-(C$7+F79*C$8)</f>
        <v>-3.6600000021280721E-3</v>
      </c>
      <c r="I79" s="1">
        <f>+G79</f>
        <v>-3.6600000021280721E-3</v>
      </c>
      <c r="Q79" s="62">
        <f>+C79-15018.5</f>
        <v>31072.923000000003</v>
      </c>
    </row>
    <row r="80" spans="1:17" x14ac:dyDescent="0.2">
      <c r="A80" s="21" t="s">
        <v>52</v>
      </c>
      <c r="B80" s="22" t="s">
        <v>44</v>
      </c>
      <c r="C80" s="23">
        <v>46105.73</v>
      </c>
      <c r="D80" s="24"/>
      <c r="E80" s="25">
        <f>+(C80-C$7)/C$8</f>
        <v>416.99797350784809</v>
      </c>
      <c r="F80" s="1">
        <f>ROUND(2*E80,0)/2</f>
        <v>417</v>
      </c>
      <c r="G80" s="1">
        <f>+C80-(C$7+F80*C$8)</f>
        <v>-4.1419999979552813E-3</v>
      </c>
      <c r="I80" s="1">
        <f>+G80</f>
        <v>-4.1419999979552813E-3</v>
      </c>
      <c r="O80" s="1">
        <f ca="1">+C$11+C$12*$F80</f>
        <v>9.122166264440762E-3</v>
      </c>
      <c r="Q80" s="62">
        <f>+C80-15018.5</f>
        <v>31087.230000000003</v>
      </c>
    </row>
    <row r="81" spans="1:17" x14ac:dyDescent="0.2">
      <c r="A81" s="21" t="s">
        <v>52</v>
      </c>
      <c r="B81" s="22" t="s">
        <v>44</v>
      </c>
      <c r="C81" s="23">
        <v>46522.686000000002</v>
      </c>
      <c r="D81" s="24"/>
      <c r="E81" s="25">
        <f>+(C81-C$7)/C$8</f>
        <v>620.99557420376289</v>
      </c>
      <c r="F81" s="1">
        <f>ROUND(2*E81,0)/2</f>
        <v>621</v>
      </c>
      <c r="G81" s="1">
        <f>+C81-(C$7+F81*C$8)</f>
        <v>-9.0459999992162921E-3</v>
      </c>
      <c r="I81" s="1">
        <f>+G81</f>
        <v>-9.0459999992162921E-3</v>
      </c>
      <c r="O81" s="1">
        <f ca="1">+C$11+C$12*$F81</f>
        <v>6.1340477954968543E-3</v>
      </c>
      <c r="Q81" s="62">
        <f>+C81-15018.5</f>
        <v>31504.186000000002</v>
      </c>
    </row>
    <row r="82" spans="1:17" x14ac:dyDescent="0.2">
      <c r="A82" s="1" t="s">
        <v>51</v>
      </c>
      <c r="C82" s="24">
        <v>46827.243000000002</v>
      </c>
      <c r="D82" s="24"/>
      <c r="E82" s="1">
        <f>+(C82-C$7)/C$8</f>
        <v>770.00145797842049</v>
      </c>
      <c r="F82" s="1">
        <f>ROUND(2*E82,0)/2</f>
        <v>770</v>
      </c>
      <c r="G82" s="1">
        <f>+C82-(C$7+F82*C$8)</f>
        <v>2.9799999974784441E-3</v>
      </c>
      <c r="I82" s="1">
        <f>+G82</f>
        <v>2.9799999974784441E-3</v>
      </c>
      <c r="Q82" s="62">
        <f>+C82-15018.5</f>
        <v>31808.743000000002</v>
      </c>
    </row>
    <row r="83" spans="1:17" x14ac:dyDescent="0.2">
      <c r="A83" s="21" t="s">
        <v>52</v>
      </c>
      <c r="B83" s="22" t="s">
        <v>44</v>
      </c>
      <c r="C83" s="23">
        <v>46849.722999999998</v>
      </c>
      <c r="D83" s="24"/>
      <c r="E83" s="25">
        <f>+(C83-C$7)/C$8</f>
        <v>780.99989921357076</v>
      </c>
      <c r="F83" s="1">
        <f>ROUND(2*E83,0)/2</f>
        <v>781</v>
      </c>
      <c r="G83" s="1">
        <f>+C83-(C$7+F83*C$8)</f>
        <v>-2.0600000425474718E-4</v>
      </c>
      <c r="I83" s="1">
        <f>+G83</f>
        <v>-2.0600000425474718E-4</v>
      </c>
      <c r="O83" s="1">
        <f ca="1">+C$11+C$12*$F83</f>
        <v>3.7904254669133969E-3</v>
      </c>
      <c r="Q83" s="62">
        <f>+C83-15018.5</f>
        <v>31831.222999999998</v>
      </c>
    </row>
    <row r="84" spans="1:17" x14ac:dyDescent="0.2">
      <c r="A84" s="1" t="s">
        <v>51</v>
      </c>
      <c r="C84" s="24">
        <v>47205.368999999999</v>
      </c>
      <c r="D84" s="24"/>
      <c r="E84" s="1">
        <f>+(C84-C$7)/C$8</f>
        <v>955.00130630952276</v>
      </c>
      <c r="F84" s="1">
        <f>ROUND(2*E84,0)/2</f>
        <v>955</v>
      </c>
      <c r="G84" s="1">
        <f>+C84-(C$7+F84*C$8)</f>
        <v>2.6699999943957664E-3</v>
      </c>
      <c r="I84" s="1">
        <f>+G84</f>
        <v>2.6699999943957664E-3</v>
      </c>
      <c r="Q84" s="62">
        <f>+C84-15018.5</f>
        <v>32186.868999999999</v>
      </c>
    </row>
    <row r="85" spans="1:17" x14ac:dyDescent="0.2">
      <c r="A85" s="1" t="s">
        <v>51</v>
      </c>
      <c r="C85" s="24">
        <v>47207.411999999997</v>
      </c>
      <c r="D85" s="24"/>
      <c r="E85" s="1">
        <f>+(C85-C$7)/C$8</f>
        <v>956.00085325985162</v>
      </c>
      <c r="F85" s="1">
        <f>ROUND(2*E85,0)/2</f>
        <v>956</v>
      </c>
      <c r="G85" s="1">
        <f>+C85-(C$7+F85*C$8)</f>
        <v>1.7439999937778339E-3</v>
      </c>
      <c r="I85" s="1">
        <f>+G85</f>
        <v>1.7439999937778339E-3</v>
      </c>
      <c r="Q85" s="62">
        <f>+C85-15018.5</f>
        <v>32188.911999999997</v>
      </c>
    </row>
    <row r="86" spans="1:17" x14ac:dyDescent="0.2">
      <c r="A86" s="1" t="s">
        <v>51</v>
      </c>
      <c r="C86" s="24">
        <v>47250.332000000002</v>
      </c>
      <c r="D86" s="24"/>
      <c r="E86" s="1">
        <f>+(C86-C$7)/C$8</f>
        <v>976.99965654333914</v>
      </c>
      <c r="F86" s="1">
        <f>ROUND(2*E86,0)/2</f>
        <v>977</v>
      </c>
      <c r="G86" s="1">
        <f>+C86-(C$7+F86*C$8)</f>
        <v>-7.0199999754549935E-4</v>
      </c>
      <c r="I86" s="1">
        <f>+G86</f>
        <v>-7.0199999754549935E-4</v>
      </c>
      <c r="Q86" s="62">
        <f>+C86-15018.5</f>
        <v>32231.832000000002</v>
      </c>
    </row>
    <row r="87" spans="1:17" x14ac:dyDescent="0.2">
      <c r="A87" s="1" t="s">
        <v>51</v>
      </c>
      <c r="C87" s="24">
        <v>47483.358</v>
      </c>
      <c r="D87" s="24"/>
      <c r="E87" s="1">
        <f>+(C87-C$7)/C$8</f>
        <v>1091.0086764393618</v>
      </c>
      <c r="F87" s="1">
        <f>ROUND(2*E87,0)/2</f>
        <v>1091</v>
      </c>
      <c r="G87" s="1">
        <f>+C87-(C$7+F87*C$8)</f>
        <v>1.7734000000928063E-2</v>
      </c>
      <c r="I87" s="1">
        <f>+G87</f>
        <v>1.7734000000928063E-2</v>
      </c>
      <c r="Q87" s="62">
        <f>+C87-15018.5</f>
        <v>32464.858</v>
      </c>
    </row>
    <row r="88" spans="1:17" x14ac:dyDescent="0.2">
      <c r="A88" s="21" t="s">
        <v>52</v>
      </c>
      <c r="B88" s="22" t="s">
        <v>44</v>
      </c>
      <c r="C88" s="23">
        <v>47505.817999999999</v>
      </c>
      <c r="D88" s="24"/>
      <c r="E88" s="25">
        <f>+(C88-C$7)/C$8</f>
        <v>1101.9973325844469</v>
      </c>
      <c r="F88" s="1">
        <f>ROUND(2*E88,0)/2</f>
        <v>1102</v>
      </c>
      <c r="G88" s="1">
        <f>+C88-(C$7+F88*C$8)</f>
        <v>-5.4520000048796646E-3</v>
      </c>
      <c r="I88" s="1">
        <f>+G88</f>
        <v>-5.4520000048796646E-3</v>
      </c>
      <c r="O88" s="1">
        <f ca="1">+C$11+C$12*$F88</f>
        <v>-9.1146682980716362E-4</v>
      </c>
      <c r="Q88" s="62">
        <f>+C88-15018.5</f>
        <v>32487.317999999999</v>
      </c>
    </row>
    <row r="89" spans="1:17" x14ac:dyDescent="0.2">
      <c r="A89" s="1" t="s">
        <v>51</v>
      </c>
      <c r="C89" s="24">
        <v>47573.285000000003</v>
      </c>
      <c r="D89" s="24"/>
      <c r="E89" s="1">
        <f>+(C89-C$7)/C$8</f>
        <v>1135.0058661614962</v>
      </c>
      <c r="F89" s="1">
        <f>ROUND(2*E89,0)/2</f>
        <v>1135</v>
      </c>
      <c r="G89" s="1">
        <f>+C89-(C$7+F89*C$8)</f>
        <v>1.1989999999059364E-2</v>
      </c>
      <c r="I89" s="1">
        <f>+G89</f>
        <v>1.1989999999059364E-2</v>
      </c>
      <c r="Q89" s="62">
        <f>+C89-15018.5</f>
        <v>32554.785000000003</v>
      </c>
    </row>
    <row r="90" spans="1:17" x14ac:dyDescent="0.2">
      <c r="A90" s="1" t="s">
        <v>51</v>
      </c>
      <c r="C90" s="24">
        <v>47945.271999999997</v>
      </c>
      <c r="D90" s="24"/>
      <c r="E90" s="1">
        <f>+(C90-C$7)/C$8</f>
        <v>1317.0021810965741</v>
      </c>
      <c r="F90" s="1">
        <f>ROUND(2*E90,0)/2</f>
        <v>1317</v>
      </c>
      <c r="G90" s="1">
        <f>+C90-(C$7+F90*C$8)</f>
        <v>4.4579999957932159E-3</v>
      </c>
      <c r="I90" s="1">
        <f>+G90</f>
        <v>4.4579999957932159E-3</v>
      </c>
      <c r="Q90" s="62">
        <f>+C90-15018.5</f>
        <v>32926.771999999997</v>
      </c>
    </row>
    <row r="91" spans="1:17" x14ac:dyDescent="0.2">
      <c r="A91" s="1" t="s">
        <v>51</v>
      </c>
      <c r="C91" s="24">
        <v>47947.305</v>
      </c>
      <c r="D91" s="24"/>
      <c r="E91" s="1">
        <f>+(C91-C$7)/C$8</f>
        <v>1317.9968355018721</v>
      </c>
      <c r="F91" s="1">
        <f>ROUND(2*E91,0)/2</f>
        <v>1318</v>
      </c>
      <c r="G91" s="1">
        <f>+C91-(C$7+F91*C$8)</f>
        <v>-6.4679999995860271E-3</v>
      </c>
      <c r="I91" s="1">
        <f>+G91</f>
        <v>-6.4679999995860271E-3</v>
      </c>
      <c r="Q91" s="62">
        <f>+C91-15018.5</f>
        <v>32928.805</v>
      </c>
    </row>
    <row r="92" spans="1:17" x14ac:dyDescent="0.2">
      <c r="A92" s="1" t="s">
        <v>51</v>
      </c>
      <c r="C92" s="24">
        <v>48272.300999999999</v>
      </c>
      <c r="D92" s="24"/>
      <c r="E92" s="1">
        <f>+(C92-C$7)/C$8</f>
        <v>1477.0025920703579</v>
      </c>
      <c r="F92" s="1">
        <f>ROUND(2*E92,0)/2</f>
        <v>1477</v>
      </c>
      <c r="G92" s="1">
        <f>+C92-(C$7+F92*C$8)</f>
        <v>5.2979999964009039E-3</v>
      </c>
      <c r="I92" s="1">
        <f>+G92</f>
        <v>5.2979999964009039E-3</v>
      </c>
      <c r="Q92" s="62">
        <f>+C92-15018.5</f>
        <v>33253.800999999999</v>
      </c>
    </row>
    <row r="93" spans="1:17" x14ac:dyDescent="0.2">
      <c r="A93" s="1" t="s">
        <v>54</v>
      </c>
      <c r="C93" s="24">
        <v>48562.529000000002</v>
      </c>
      <c r="D93" s="24"/>
      <c r="E93" s="1">
        <f>+(C93-C$7)/C$8</f>
        <v>1618.9979480666136</v>
      </c>
      <c r="F93" s="1">
        <f>ROUND(2*E93,0)/2</f>
        <v>1619</v>
      </c>
      <c r="G93" s="1">
        <f>+C93-(C$7+F93*C$8)</f>
        <v>-4.1940000010072254E-3</v>
      </c>
      <c r="I93" s="1">
        <f>+G93</f>
        <v>-4.1940000010072254E-3</v>
      </c>
      <c r="Q93" s="62">
        <f>+C93-15018.5</f>
        <v>33544.029000000002</v>
      </c>
    </row>
    <row r="94" spans="1:17" x14ac:dyDescent="0.2">
      <c r="A94" s="1" t="s">
        <v>51</v>
      </c>
      <c r="C94" s="24">
        <v>48644.286</v>
      </c>
      <c r="D94" s="24">
        <v>7.0000000000000001E-3</v>
      </c>
      <c r="E94" s="1">
        <f>+(C94-C$7)/C$8</f>
        <v>1658.9979284964322</v>
      </c>
      <c r="F94" s="1">
        <f>ROUND(2*E94,0)/2</f>
        <v>1659</v>
      </c>
      <c r="G94" s="1">
        <f>+C94-(C$7+F94*C$8)</f>
        <v>-4.2339999999967404E-3</v>
      </c>
      <c r="I94" s="1">
        <f>+G94</f>
        <v>-4.2339999999967404E-3</v>
      </c>
      <c r="Q94" s="62">
        <f>+C94-15018.5</f>
        <v>33625.786</v>
      </c>
    </row>
    <row r="95" spans="1:17" x14ac:dyDescent="0.2">
      <c r="A95" s="1" t="s">
        <v>51</v>
      </c>
      <c r="C95" s="24">
        <v>48644.292999999998</v>
      </c>
      <c r="D95" s="24">
        <v>3.0000000000000001E-3</v>
      </c>
      <c r="E95" s="1">
        <f>+(C95-C$7)/C$8</f>
        <v>1659.0013532779546</v>
      </c>
      <c r="F95" s="1">
        <f>ROUND(2*E95,0)/2</f>
        <v>1659</v>
      </c>
      <c r="G95" s="1">
        <f>+C95-(C$7+F95*C$8)</f>
        <v>2.7659999977913685E-3</v>
      </c>
      <c r="I95" s="1">
        <f>+G95</f>
        <v>2.7659999977913685E-3</v>
      </c>
      <c r="Q95" s="62">
        <f>+C95-15018.5</f>
        <v>33625.792999999998</v>
      </c>
    </row>
    <row r="96" spans="1:17" x14ac:dyDescent="0.2">
      <c r="A96" s="1" t="s">
        <v>51</v>
      </c>
      <c r="C96" s="24">
        <v>48977.453999999998</v>
      </c>
      <c r="D96" s="24">
        <v>2E-3</v>
      </c>
      <c r="E96" s="1">
        <f>+(C96-C$7)/C$8</f>
        <v>1822.0018728662371</v>
      </c>
      <c r="F96" s="1">
        <f>ROUND(2*E96,0)/2</f>
        <v>1822</v>
      </c>
      <c r="G96" s="1">
        <f>+C96-(C$7+F96*C$8)</f>
        <v>3.8279999935184605E-3</v>
      </c>
      <c r="I96" s="1">
        <f>+G96</f>
        <v>3.8279999935184605E-3</v>
      </c>
      <c r="Q96" s="62">
        <f>+C96-15018.5</f>
        <v>33958.953999999998</v>
      </c>
    </row>
    <row r="97" spans="1:21" x14ac:dyDescent="0.2">
      <c r="A97" s="1" t="s">
        <v>51</v>
      </c>
      <c r="C97" s="24">
        <v>49065.336000000003</v>
      </c>
      <c r="D97" s="24">
        <v>5.0000000000000001E-3</v>
      </c>
      <c r="E97" s="1">
        <f>+(C97-C$7)/C$8</f>
        <v>1864.9985371290359</v>
      </c>
      <c r="F97" s="1">
        <f>ROUND(2*E97,0)/2</f>
        <v>1865</v>
      </c>
      <c r="G97" s="1">
        <f>+C97-(C$7+F97*C$8)</f>
        <v>-2.9900000008638017E-3</v>
      </c>
      <c r="I97" s="1">
        <f>+G97</f>
        <v>-2.9900000008638017E-3</v>
      </c>
      <c r="Q97" s="62">
        <f>+C97-15018.5</f>
        <v>34046.836000000003</v>
      </c>
    </row>
    <row r="98" spans="1:21" x14ac:dyDescent="0.2">
      <c r="A98" s="25" t="s">
        <v>51</v>
      </c>
      <c r="B98" s="25"/>
      <c r="C98" s="26">
        <v>49439.362999999998</v>
      </c>
      <c r="D98" s="26"/>
      <c r="E98" s="25">
        <f>+(C98-C$7)/C$8</f>
        <v>2047.9929312509339</v>
      </c>
      <c r="F98" s="1">
        <f>ROUND(2*E98,0)/2</f>
        <v>2048</v>
      </c>
      <c r="G98" s="1">
        <f>+C98-(C$7+F98*C$8)</f>
        <v>-1.4448000001721084E-2</v>
      </c>
      <c r="I98" s="1">
        <f>+G98</f>
        <v>-1.4448000001721084E-2</v>
      </c>
      <c r="Q98" s="62">
        <f>+C98-15018.5</f>
        <v>34420.862999999998</v>
      </c>
    </row>
    <row r="99" spans="1:21" x14ac:dyDescent="0.2">
      <c r="A99" s="26" t="s">
        <v>55</v>
      </c>
      <c r="B99" s="27"/>
      <c r="C99" s="26">
        <v>49678.510999999999</v>
      </c>
      <c r="D99" s="26" t="s">
        <v>33</v>
      </c>
      <c r="E99" s="25">
        <f>+(C99-C$7)/C$8</f>
        <v>2164.9971672164243</v>
      </c>
      <c r="F99" s="1">
        <f>ROUND(2*E99,0)/2</f>
        <v>2165</v>
      </c>
      <c r="Q99" s="62">
        <f>+C99-15018.5</f>
        <v>34660.010999999999</v>
      </c>
      <c r="U99" s="11">
        <v>-5.7900000028894283E-3</v>
      </c>
    </row>
    <row r="100" spans="1:21" x14ac:dyDescent="0.2">
      <c r="A100" s="25" t="s">
        <v>51</v>
      </c>
      <c r="B100" s="25"/>
      <c r="C100" s="26">
        <v>49723.483999999997</v>
      </c>
      <c r="D100" s="26">
        <v>4.0000000000000001E-3</v>
      </c>
      <c r="E100" s="25">
        <f>+(C100-C$7)/C$8</f>
        <v>2187.0004099952716</v>
      </c>
      <c r="F100" s="1">
        <f>ROUND(2*E100,0)/2</f>
        <v>2187</v>
      </c>
      <c r="G100" s="1">
        <f>+C100-(C$7+F100*C$8)</f>
        <v>8.3799999265465885E-4</v>
      </c>
      <c r="I100" s="1">
        <f>+G100</f>
        <v>8.3799999265465885E-4</v>
      </c>
      <c r="Q100" s="62">
        <f>+C100-15018.5</f>
        <v>34704.983999999997</v>
      </c>
    </row>
    <row r="101" spans="1:21" x14ac:dyDescent="0.2">
      <c r="A101" s="21" t="s">
        <v>52</v>
      </c>
      <c r="B101" s="22" t="s">
        <v>44</v>
      </c>
      <c r="C101" s="23">
        <v>49774.567000000003</v>
      </c>
      <c r="D101" s="24"/>
      <c r="E101" s="25">
        <f>+(C101-C$7)/C$8</f>
        <v>2211.992997789549</v>
      </c>
      <c r="F101" s="1">
        <f>ROUND(2*E101,0)/2</f>
        <v>2212</v>
      </c>
      <c r="G101" s="1">
        <f>+C101-(C$7+F101*C$8)</f>
        <v>-1.4311999999335967E-2</v>
      </c>
      <c r="I101" s="1">
        <f>+G101</f>
        <v>-1.4311999999335967E-2</v>
      </c>
      <c r="O101" s="1">
        <f ca="1">+C$11+C$12*$F101</f>
        <v>-1.7170346734354899E-2</v>
      </c>
      <c r="Q101" s="62">
        <f>+C101-15018.5</f>
        <v>34756.067000000003</v>
      </c>
    </row>
    <row r="102" spans="1:21" x14ac:dyDescent="0.2">
      <c r="A102" s="21" t="s">
        <v>56</v>
      </c>
      <c r="B102" s="22" t="s">
        <v>44</v>
      </c>
      <c r="C102" s="23">
        <v>50451.093999999997</v>
      </c>
      <c r="D102" s="24"/>
      <c r="E102" s="25">
        <f>+(C102-C$7)/C$8</f>
        <v>2542.9868791727276</v>
      </c>
      <c r="F102" s="1">
        <f>ROUND(2*E102,0)/2</f>
        <v>2543</v>
      </c>
      <c r="G102" s="1">
        <f>+C102-(C$7+F102*C$8)</f>
        <v>-2.6818000005732756E-2</v>
      </c>
      <c r="I102" s="1">
        <f>+G102</f>
        <v>-2.6818000005732756E-2</v>
      </c>
      <c r="O102" s="1">
        <f ca="1">+C$11+C$12*$F102</f>
        <v>-2.2018715426611928E-2</v>
      </c>
      <c r="Q102" s="62">
        <f>+C102-15018.5</f>
        <v>35432.593999999997</v>
      </c>
    </row>
    <row r="103" spans="1:21" x14ac:dyDescent="0.2">
      <c r="A103" s="21" t="s">
        <v>56</v>
      </c>
      <c r="B103" s="22" t="s">
        <v>44</v>
      </c>
      <c r="C103" s="23">
        <v>50494.017999999996</v>
      </c>
      <c r="D103" s="24"/>
      <c r="E103" s="25">
        <f>+(C103-C$7)/C$8</f>
        <v>2563.9876394742255</v>
      </c>
      <c r="F103" s="1">
        <f>ROUND(2*E103,0)/2</f>
        <v>2564</v>
      </c>
      <c r="G103" s="1">
        <f>+C103-(C$7+F103*C$8)</f>
        <v>-2.526400000351714E-2</v>
      </c>
      <c r="I103" s="1">
        <f>+G103</f>
        <v>-2.526400000351714E-2</v>
      </c>
      <c r="O103" s="1">
        <f ca="1">+C$11+C$12*$F103</f>
        <v>-2.2326315857238509E-2</v>
      </c>
      <c r="Q103" s="62">
        <f>+C103-15018.5</f>
        <v>35475.517999999996</v>
      </c>
    </row>
    <row r="104" spans="1:21" x14ac:dyDescent="0.2">
      <c r="A104" s="21" t="s">
        <v>57</v>
      </c>
      <c r="B104" s="22" t="s">
        <v>44</v>
      </c>
      <c r="C104" s="23">
        <v>50508.350599999998</v>
      </c>
      <c r="D104" s="24"/>
      <c r="E104" s="25">
        <f>+(C104-C$7)/C$8</f>
        <v>2570.9999285688409</v>
      </c>
      <c r="F104" s="1">
        <f>ROUND(2*E104,0)/2</f>
        <v>2571</v>
      </c>
      <c r="G104" s="1">
        <f>+C104-(C$7+F104*C$8)</f>
        <v>-1.4600000577047467E-4</v>
      </c>
      <c r="K104" s="1">
        <f>+G104</f>
        <v>-1.4600000577047467E-4</v>
      </c>
      <c r="O104" s="1">
        <f ca="1">+C$11+C$12*$F104</f>
        <v>-2.2428849334114036E-2</v>
      </c>
      <c r="Q104" s="62">
        <f>+C104-15018.5</f>
        <v>35489.850599999998</v>
      </c>
    </row>
    <row r="105" spans="1:21" x14ac:dyDescent="0.2">
      <c r="A105" s="25" t="s">
        <v>58</v>
      </c>
      <c r="B105" s="25"/>
      <c r="C105" s="26">
        <v>50716.809800000003</v>
      </c>
      <c r="D105" s="26">
        <v>5.0000000000000001E-4</v>
      </c>
      <c r="E105" s="25">
        <f>+(C105-C$7)/C$8</f>
        <v>2672.9895309321382</v>
      </c>
      <c r="F105" s="1">
        <f>ROUND(2*E105,0)/2</f>
        <v>2673</v>
      </c>
      <c r="G105" s="1">
        <f>+C105-(C$7+F105*C$8)</f>
        <v>-2.139799999713432E-2</v>
      </c>
      <c r="J105" s="1">
        <f>+G105</f>
        <v>-2.139799999713432E-2</v>
      </c>
      <c r="Q105" s="62">
        <f>+C105-15018.5</f>
        <v>35698.309800000003</v>
      </c>
    </row>
    <row r="106" spans="1:21" x14ac:dyDescent="0.2">
      <c r="A106" s="25" t="s">
        <v>51</v>
      </c>
      <c r="B106" s="25"/>
      <c r="C106" s="26">
        <v>50790.391000000003</v>
      </c>
      <c r="D106" s="26">
        <v>4.0000000000000001E-3</v>
      </c>
      <c r="E106" s="25">
        <f>+(C106-C$7)/C$8</f>
        <v>2708.9894643935263</v>
      </c>
      <c r="F106" s="1">
        <f>ROUND(2*E106,0)/2</f>
        <v>2709</v>
      </c>
      <c r="G106" s="1">
        <f>+C106-(C$7+F106*C$8)</f>
        <v>-2.1533999999519438E-2</v>
      </c>
      <c r="I106" s="1">
        <f>+G106</f>
        <v>-2.1533999999519438E-2</v>
      </c>
      <c r="Q106" s="62">
        <f>+C106-15018.5</f>
        <v>35771.891000000003</v>
      </c>
    </row>
    <row r="107" spans="1:21" x14ac:dyDescent="0.2">
      <c r="A107" s="25" t="s">
        <v>51</v>
      </c>
      <c r="B107" s="25"/>
      <c r="C107" s="26">
        <v>50882.36</v>
      </c>
      <c r="D107" s="26">
        <v>5.0000000000000001E-3</v>
      </c>
      <c r="E107" s="25">
        <f>+(C107-C$7)/C$8</f>
        <v>2753.9857118114842</v>
      </c>
      <c r="F107" s="1">
        <f>ROUND(2*E107,0)/2</f>
        <v>2754</v>
      </c>
      <c r="G107" s="1">
        <f>+C107-(C$7+F107*C$8)</f>
        <v>-2.9203999998571817E-2</v>
      </c>
      <c r="I107" s="1">
        <f>+G107</f>
        <v>-2.9203999998571817E-2</v>
      </c>
      <c r="Q107" s="62">
        <f>+C107-15018.5</f>
        <v>35863.86</v>
      </c>
    </row>
    <row r="108" spans="1:21" x14ac:dyDescent="0.2">
      <c r="A108" s="21" t="s">
        <v>56</v>
      </c>
      <c r="B108" s="22" t="s">
        <v>44</v>
      </c>
      <c r="C108" s="23">
        <v>51193.036999999997</v>
      </c>
      <c r="D108" s="24"/>
      <c r="E108" s="25">
        <f>+(C108-C$7)/C$8</f>
        <v>2905.9858331465989</v>
      </c>
      <c r="F108" s="1">
        <f>ROUND(2*E108,0)/2</f>
        <v>2906</v>
      </c>
      <c r="G108" s="1">
        <f>+C108-(C$7+F108*C$8)</f>
        <v>-2.8956000001926441E-2</v>
      </c>
      <c r="I108" s="1">
        <f>+G108</f>
        <v>-2.8956000001926441E-2</v>
      </c>
      <c r="O108" s="1">
        <f ca="1">+C$11+C$12*$F108</f>
        <v>-2.7335808584585647E-2</v>
      </c>
      <c r="Q108" s="62">
        <f>+C108-15018.5</f>
        <v>36174.536999999997</v>
      </c>
    </row>
    <row r="109" spans="1:21" x14ac:dyDescent="0.2">
      <c r="A109" s="21" t="s">
        <v>56</v>
      </c>
      <c r="B109" s="22" t="s">
        <v>44</v>
      </c>
      <c r="C109" s="23">
        <v>51524.150999999998</v>
      </c>
      <c r="D109" s="24"/>
      <c r="E109" s="25">
        <f>+(C109-C$7)/C$8</f>
        <v>3067.984848766539</v>
      </c>
      <c r="F109" s="1">
        <f>ROUND(2*E109,0)/2</f>
        <v>3068</v>
      </c>
      <c r="G109" s="1">
        <f>+C109-(C$7+F109*C$8)</f>
        <v>-3.0968000006396323E-2</v>
      </c>
      <c r="I109" s="1">
        <f>+G109</f>
        <v>-3.0968000006396323E-2</v>
      </c>
      <c r="O109" s="1">
        <f ca="1">+C$11+C$12*$F109</f>
        <v>-2.9708726192276401E-2</v>
      </c>
      <c r="Q109" s="62">
        <f>+C109-15018.5</f>
        <v>36505.650999999998</v>
      </c>
    </row>
    <row r="110" spans="1:21" x14ac:dyDescent="0.2">
      <c r="A110" s="21" t="s">
        <v>59</v>
      </c>
      <c r="B110" s="22" t="s">
        <v>44</v>
      </c>
      <c r="C110" s="23">
        <v>51575.267999999996</v>
      </c>
      <c r="D110" s="24"/>
      <c r="E110" s="25">
        <f>+(C110-C$7)/C$8</f>
        <v>3092.9940712139264</v>
      </c>
      <c r="F110" s="1">
        <f>ROUND(2*E110,0)/2</f>
        <v>3093</v>
      </c>
      <c r="G110" s="1">
        <f>+C110-(C$7+F110*C$8)</f>
        <v>-1.2118000006012153E-2</v>
      </c>
      <c r="K110" s="1">
        <f>+G110</f>
        <v>-1.2118000006012153E-2</v>
      </c>
      <c r="O110" s="1">
        <f ca="1">+C$11+C$12*$F110</f>
        <v>-3.0074917181117565E-2</v>
      </c>
      <c r="Q110" s="62">
        <f>+C110-15018.5</f>
        <v>36556.767999999996</v>
      </c>
    </row>
    <row r="111" spans="1:21" x14ac:dyDescent="0.2">
      <c r="A111" s="21" t="s">
        <v>59</v>
      </c>
      <c r="B111" s="22" t="s">
        <v>44</v>
      </c>
      <c r="C111" s="23">
        <v>51579.322999999997</v>
      </c>
      <c r="D111" s="24"/>
      <c r="E111" s="25">
        <f>+(C111-C$7)/C$8</f>
        <v>3094.9779982249825</v>
      </c>
      <c r="F111" s="1">
        <f>ROUND(2*E111,0)/2</f>
        <v>3095</v>
      </c>
      <c r="G111" s="1">
        <f>+C111-(C$7+F111*C$8)</f>
        <v>-4.4970000002649613E-2</v>
      </c>
      <c r="K111" s="1">
        <f>+G111</f>
        <v>-4.4970000002649613E-2</v>
      </c>
      <c r="O111" s="1">
        <f ca="1">+C$11+C$12*$F111</f>
        <v>-3.0104212460224856E-2</v>
      </c>
      <c r="Q111" s="62">
        <f>+C111-15018.5</f>
        <v>36560.822999999997</v>
      </c>
    </row>
    <row r="112" spans="1:21" x14ac:dyDescent="0.2">
      <c r="A112" s="21" t="s">
        <v>59</v>
      </c>
      <c r="B112" s="22" t="s">
        <v>44</v>
      </c>
      <c r="C112" s="23">
        <v>51581.370999999999</v>
      </c>
      <c r="D112" s="24"/>
      <c r="E112" s="25">
        <f>+(C112-C$7)/C$8</f>
        <v>3095.9799914478303</v>
      </c>
      <c r="F112" s="1">
        <f>ROUND(2*E112,0)/2</f>
        <v>3096</v>
      </c>
      <c r="G112" s="1">
        <f>+C112-(C$7+F112*C$8)</f>
        <v>-4.089600000588689E-2</v>
      </c>
      <c r="K112" s="1">
        <f>+G112</f>
        <v>-4.089600000588689E-2</v>
      </c>
      <c r="O112" s="1">
        <f ca="1">+C$11+C$12*$F112</f>
        <v>-3.0118860099778502E-2</v>
      </c>
      <c r="Q112" s="62">
        <f>+C112-15018.5</f>
        <v>36562.870999999999</v>
      </c>
    </row>
    <row r="113" spans="1:21" x14ac:dyDescent="0.2">
      <c r="A113" s="26" t="s">
        <v>60</v>
      </c>
      <c r="B113" s="27" t="s">
        <v>44</v>
      </c>
      <c r="C113" s="26">
        <v>51867.494299999998</v>
      </c>
      <c r="D113" s="26" t="s">
        <v>33</v>
      </c>
      <c r="E113" s="25">
        <f>+(C113-C$7)/C$8</f>
        <v>3235.9671044842121</v>
      </c>
      <c r="F113" s="1">
        <f>ROUND(2*E113,0)/2</f>
        <v>3236</v>
      </c>
      <c r="Q113" s="62">
        <f>+C113-15018.5</f>
        <v>36848.994299999998</v>
      </c>
      <c r="U113" s="11">
        <v>-6.7236000002594665E-2</v>
      </c>
    </row>
    <row r="114" spans="1:21" x14ac:dyDescent="0.2">
      <c r="A114" s="26" t="s">
        <v>60</v>
      </c>
      <c r="B114" s="27" t="s">
        <v>44</v>
      </c>
      <c r="C114" s="26">
        <v>51867.5118</v>
      </c>
      <c r="D114" s="26" t="s">
        <v>33</v>
      </c>
      <c r="E114" s="25">
        <f>+(C114-C$7)/C$8</f>
        <v>3235.9756664380216</v>
      </c>
      <c r="F114" s="1">
        <f>ROUND(2*E114,0)/2</f>
        <v>3236</v>
      </c>
      <c r="Q114" s="62">
        <f>+C114-15018.5</f>
        <v>36849.0118</v>
      </c>
      <c r="U114" s="11">
        <v>-4.9736000000848435E-2</v>
      </c>
    </row>
    <row r="115" spans="1:21" x14ac:dyDescent="0.2">
      <c r="A115" s="26" t="s">
        <v>60</v>
      </c>
      <c r="B115" s="27" t="s">
        <v>44</v>
      </c>
      <c r="C115" s="26">
        <v>51867.513099999996</v>
      </c>
      <c r="D115" s="26" t="s">
        <v>33</v>
      </c>
      <c r="E115" s="25">
        <f>+(C115-C$7)/C$8</f>
        <v>3235.9763024688737</v>
      </c>
      <c r="F115" s="1">
        <f>ROUND(2*E115,0)/2</f>
        <v>3236</v>
      </c>
      <c r="Q115" s="62">
        <f>+C115-15018.5</f>
        <v>36849.013099999996</v>
      </c>
      <c r="U115" s="11">
        <v>-4.8436000004585367E-2</v>
      </c>
    </row>
    <row r="116" spans="1:21" x14ac:dyDescent="0.2">
      <c r="A116" s="26" t="s">
        <v>60</v>
      </c>
      <c r="B116" s="27" t="s">
        <v>44</v>
      </c>
      <c r="C116" s="26">
        <v>51867.525000000001</v>
      </c>
      <c r="D116" s="26" t="s">
        <v>33</v>
      </c>
      <c r="E116" s="25">
        <f>+(C116-C$7)/C$8</f>
        <v>3235.9821245974663</v>
      </c>
      <c r="F116" s="1">
        <f>ROUND(2*E116,0)/2</f>
        <v>3236</v>
      </c>
      <c r="Q116" s="62">
        <f>+C116-15018.5</f>
        <v>36849.025000000001</v>
      </c>
      <c r="U116" s="11">
        <v>-3.6535999999614432E-2</v>
      </c>
    </row>
    <row r="117" spans="1:21" x14ac:dyDescent="0.2">
      <c r="A117" s="21" t="s">
        <v>61</v>
      </c>
      <c r="B117" s="22" t="s">
        <v>44</v>
      </c>
      <c r="C117" s="23">
        <v>51951.318099999997</v>
      </c>
      <c r="D117" s="24"/>
      <c r="E117" s="25">
        <f>+(C117-C$7)/C$8</f>
        <v>3276.9782761215406</v>
      </c>
      <c r="F117" s="1">
        <f>ROUND(2*E117,0)/2</f>
        <v>3277</v>
      </c>
      <c r="G117" s="1">
        <f>+C117-(C$7+F117*C$8)</f>
        <v>-4.4402000006812159E-2</v>
      </c>
      <c r="K117" s="1">
        <f>+G117</f>
        <v>-4.4402000006812159E-2</v>
      </c>
      <c r="O117" s="1">
        <f ca="1">+C$11+C$12*$F117</f>
        <v>-3.2770082858988539E-2</v>
      </c>
      <c r="Q117" s="62">
        <f>+C117-15018.5</f>
        <v>36932.818099999997</v>
      </c>
    </row>
    <row r="118" spans="1:21" x14ac:dyDescent="0.2">
      <c r="A118" s="21" t="s">
        <v>62</v>
      </c>
      <c r="B118" s="22" t="s">
        <v>44</v>
      </c>
      <c r="C118" s="23">
        <v>52276.298600000002</v>
      </c>
      <c r="D118" s="24"/>
      <c r="E118" s="25">
        <f>+(C118-C$7)/C$8</f>
        <v>3435.9764492452277</v>
      </c>
      <c r="F118" s="1">
        <f>ROUND(2*E118,0)/2</f>
        <v>3436</v>
      </c>
      <c r="G118" s="1">
        <f>+C118-(C$7+F118*C$8)</f>
        <v>-4.8135999997612089E-2</v>
      </c>
      <c r="K118" s="1">
        <f>+G118</f>
        <v>-4.8135999997612089E-2</v>
      </c>
      <c r="O118" s="1">
        <f ca="1">+C$11+C$12*$F118</f>
        <v>-3.5099057548018349E-2</v>
      </c>
      <c r="Q118" s="62">
        <f>+C118-15018.5</f>
        <v>37257.798600000002</v>
      </c>
    </row>
    <row r="119" spans="1:21" x14ac:dyDescent="0.2">
      <c r="A119" s="21" t="s">
        <v>62</v>
      </c>
      <c r="B119" s="22" t="s">
        <v>44</v>
      </c>
      <c r="C119" s="23">
        <v>52276.305999999997</v>
      </c>
      <c r="D119" s="24"/>
      <c r="E119" s="25">
        <f>+(C119-C$7)/C$8</f>
        <v>3435.98006972855</v>
      </c>
      <c r="F119" s="1">
        <f>ROUND(2*E119,0)/2</f>
        <v>3436</v>
      </c>
      <c r="G119" s="1">
        <f>+C119-(C$7+F119*C$8)</f>
        <v>-4.0736000002652872E-2</v>
      </c>
      <c r="K119" s="1">
        <f>+G119</f>
        <v>-4.0736000002652872E-2</v>
      </c>
      <c r="O119" s="1">
        <f ca="1">+C$11+C$12*$F119</f>
        <v>-3.5099057548018349E-2</v>
      </c>
      <c r="Q119" s="62">
        <f>+C119-15018.5</f>
        <v>37257.805999999997</v>
      </c>
    </row>
    <row r="120" spans="1:21" x14ac:dyDescent="0.2">
      <c r="A120" s="21" t="s">
        <v>52</v>
      </c>
      <c r="B120" s="22" t="s">
        <v>44</v>
      </c>
      <c r="C120" s="23">
        <v>52290.606500000002</v>
      </c>
      <c r="D120" s="24"/>
      <c r="E120" s="25">
        <f>+(C120-C$7)/C$8</f>
        <v>3442.9766537536098</v>
      </c>
      <c r="F120" s="1">
        <f>ROUND(2*E120,0)/2</f>
        <v>3443</v>
      </c>
      <c r="G120" s="1">
        <f>+C120-(C$7+F120*C$8)</f>
        <v>-4.7718000001623295E-2</v>
      </c>
      <c r="K120" s="1">
        <f>+G120</f>
        <v>-4.7718000001623295E-2</v>
      </c>
      <c r="O120" s="1">
        <f ca="1">+C$11+C$12*$F120</f>
        <v>-3.5201591024893876E-2</v>
      </c>
      <c r="Q120" s="62">
        <f>+C120-15018.5</f>
        <v>37272.106500000002</v>
      </c>
    </row>
    <row r="121" spans="1:21" x14ac:dyDescent="0.2">
      <c r="A121" s="25" t="s">
        <v>63</v>
      </c>
      <c r="B121" s="26"/>
      <c r="C121" s="26">
        <v>52321.262699999999</v>
      </c>
      <c r="D121" s="26">
        <v>5.9999999999999995E-4</v>
      </c>
      <c r="E121" s="25">
        <f>+(C121-C$7)/C$8</f>
        <v>3457.9753376589947</v>
      </c>
      <c r="F121" s="1">
        <f>ROUND(2*E121,0)/2</f>
        <v>3458</v>
      </c>
      <c r="G121" s="1">
        <f>+C121-(C$7+F121*C$8)</f>
        <v>-5.0408000002789777E-2</v>
      </c>
      <c r="J121" s="1">
        <f>+G121</f>
        <v>-5.0408000002789777E-2</v>
      </c>
      <c r="O121" s="1">
        <f ca="1">+C$11+C$12*$F121</f>
        <v>-3.5421305618198576E-2</v>
      </c>
      <c r="Q121" s="62">
        <f>+C121-15018.5</f>
        <v>37302.762699999999</v>
      </c>
    </row>
    <row r="122" spans="1:21" x14ac:dyDescent="0.2">
      <c r="A122" s="26" t="s">
        <v>60</v>
      </c>
      <c r="B122" s="27" t="s">
        <v>44</v>
      </c>
      <c r="C122" s="26">
        <v>52321.266309999999</v>
      </c>
      <c r="D122" s="26" t="s">
        <v>64</v>
      </c>
      <c r="E122" s="25">
        <f>+(C122-C$7)/C$8</f>
        <v>3457.9771038677518</v>
      </c>
      <c r="F122" s="1">
        <f>ROUND(2*E122,0)/2</f>
        <v>3458</v>
      </c>
      <c r="G122" s="1">
        <f>+C122-(C$7+F122*C$8)</f>
        <v>-4.6798000003036577E-2</v>
      </c>
      <c r="K122" s="1">
        <f>+G122</f>
        <v>-4.6798000003036577E-2</v>
      </c>
      <c r="O122" s="1">
        <f ca="1">+C$11+C$12*$F122</f>
        <v>-3.5421305618198576E-2</v>
      </c>
      <c r="Q122" s="62">
        <f>+C122-15018.5</f>
        <v>37302.766309999999</v>
      </c>
    </row>
    <row r="123" spans="1:21" x14ac:dyDescent="0.2">
      <c r="A123" s="21" t="s">
        <v>52</v>
      </c>
      <c r="B123" s="22" t="s">
        <v>44</v>
      </c>
      <c r="C123" s="23">
        <v>52580.840799999998</v>
      </c>
      <c r="D123" s="24"/>
      <c r="E123" s="25">
        <f>+(C123-C$7)/C$8</f>
        <v>3584.9750920532333</v>
      </c>
      <c r="F123" s="1">
        <f>ROUND(2*E123,0)/2</f>
        <v>3585</v>
      </c>
      <c r="G123" s="1">
        <f>+C123-(C$7+F123*C$8)</f>
        <v>-5.0910000005387701E-2</v>
      </c>
      <c r="K123" s="1">
        <f>+G123</f>
        <v>-5.0910000005387701E-2</v>
      </c>
      <c r="O123" s="1">
        <f ca="1">+C$11+C$12*$F123</f>
        <v>-3.7281555841511695E-2</v>
      </c>
      <c r="Q123" s="62">
        <f>+C123-15018.5</f>
        <v>37562.340799999998</v>
      </c>
    </row>
    <row r="124" spans="1:21" x14ac:dyDescent="0.2">
      <c r="A124" s="28" t="s">
        <v>65</v>
      </c>
      <c r="B124" s="27" t="s">
        <v>44</v>
      </c>
      <c r="C124" s="26">
        <v>52652.379000000001</v>
      </c>
      <c r="D124" s="26">
        <v>3.0000000000000001E-3</v>
      </c>
      <c r="E124" s="25">
        <f>+(C124-C$7)/C$8</f>
        <v>3619.9754785642922</v>
      </c>
      <c r="F124" s="1">
        <f>ROUND(2*E124,0)/2</f>
        <v>3620</v>
      </c>
      <c r="G124" s="1">
        <f>+C124-(C$7+F124*C$8)</f>
        <v>-5.0119999999878928E-2</v>
      </c>
      <c r="I124" s="1">
        <f>+G124</f>
        <v>-5.0119999999878928E-2</v>
      </c>
      <c r="O124" s="1">
        <f ca="1">+C$11+C$12*$F124</f>
        <v>-3.779422322588933E-2</v>
      </c>
      <c r="Q124" s="62">
        <f>+C124-15018.5</f>
        <v>37633.879000000001</v>
      </c>
    </row>
    <row r="125" spans="1:21" x14ac:dyDescent="0.2">
      <c r="A125" s="25" t="s">
        <v>63</v>
      </c>
      <c r="B125" s="29"/>
      <c r="C125" s="26">
        <v>52695.301200000002</v>
      </c>
      <c r="D125" s="26">
        <v>1.5E-3</v>
      </c>
      <c r="E125" s="25">
        <f>+(C125-C$7)/C$8</f>
        <v>3640.9753582076851</v>
      </c>
      <c r="F125" s="1">
        <f>ROUND(2*E125,0)/2</f>
        <v>3641</v>
      </c>
      <c r="G125" s="1">
        <f>+C125-(C$7+F125*C$8)</f>
        <v>-5.0365999995847233E-2</v>
      </c>
      <c r="J125" s="1">
        <f>+G125</f>
        <v>-5.0365999995847233E-2</v>
      </c>
      <c r="O125" s="1">
        <f ca="1">+C$11+C$12*$F125</f>
        <v>-3.8101823656515904E-2</v>
      </c>
      <c r="Q125" s="62">
        <f>+C125-15018.5</f>
        <v>37676.801200000002</v>
      </c>
    </row>
    <row r="126" spans="1:21" x14ac:dyDescent="0.2">
      <c r="A126" s="30" t="s">
        <v>66</v>
      </c>
      <c r="B126" s="31" t="s">
        <v>44</v>
      </c>
      <c r="C126" s="30">
        <v>52897.637000000002</v>
      </c>
      <c r="D126" s="30">
        <v>4.0000000000000001E-3</v>
      </c>
      <c r="E126" s="25">
        <f>+(C126-C$7)/C$8</f>
        <v>3739.9690595452093</v>
      </c>
      <c r="F126" s="1">
        <f>ROUND(2*E126,0)/2</f>
        <v>3740</v>
      </c>
      <c r="G126" s="1">
        <f>+C126-(C$7+F126*C$8)</f>
        <v>-6.3239999995857943E-2</v>
      </c>
      <c r="K126" s="1">
        <f>+G126</f>
        <v>-6.3239999995857943E-2</v>
      </c>
      <c r="O126" s="1">
        <f ca="1">+C$11+C$12*$F126</f>
        <v>-3.9551939972326922E-2</v>
      </c>
      <c r="Q126" s="62">
        <f>+C126-15018.5</f>
        <v>37879.137000000002</v>
      </c>
    </row>
    <row r="127" spans="1:21" x14ac:dyDescent="0.2">
      <c r="A127" s="32" t="s">
        <v>67</v>
      </c>
      <c r="B127" s="25"/>
      <c r="C127" s="26">
        <v>52952.831899999997</v>
      </c>
      <c r="D127" s="26">
        <v>1E-4</v>
      </c>
      <c r="E127" s="25">
        <f>+(C127-C$7)/C$8</f>
        <v>3766.9734129317776</v>
      </c>
      <c r="F127" s="1">
        <f>ROUND(2*E127,0)/2</f>
        <v>3767</v>
      </c>
      <c r="G127" s="1">
        <f>+C127-(C$7+F127*C$8)</f>
        <v>-5.4342000003089197E-2</v>
      </c>
      <c r="K127" s="1">
        <f>+G127</f>
        <v>-5.4342000003089197E-2</v>
      </c>
      <c r="O127" s="1">
        <f ca="1">+C$11+C$12*$F127</f>
        <v>-3.9947426240275377E-2</v>
      </c>
      <c r="Q127" s="62">
        <f>+C127-15018.5</f>
        <v>37934.331899999997</v>
      </c>
    </row>
    <row r="128" spans="1:21" x14ac:dyDescent="0.2">
      <c r="A128" s="21" t="s">
        <v>52</v>
      </c>
      <c r="B128" s="22" t="s">
        <v>44</v>
      </c>
      <c r="C128" s="23">
        <v>53322.7814</v>
      </c>
      <c r="D128" s="24"/>
      <c r="E128" s="25">
        <f>+(C128-C$7)/C$8</f>
        <v>3947.9728718162983</v>
      </c>
      <c r="F128" s="1">
        <f>ROUND(2*E128,0)/2</f>
        <v>3948</v>
      </c>
      <c r="G128" s="1">
        <f>+C128-(C$7+F128*C$8)</f>
        <v>-5.5447999999159947E-2</v>
      </c>
      <c r="K128" s="1">
        <f>+G128</f>
        <v>-5.5447999999159947E-2</v>
      </c>
      <c r="O128" s="1">
        <f ca="1">+C$11+C$12*$F128</f>
        <v>-4.2598648999485414E-2</v>
      </c>
      <c r="Q128" s="62">
        <f>+C128-15018.5</f>
        <v>38304.2814</v>
      </c>
    </row>
    <row r="129" spans="1:17" x14ac:dyDescent="0.2">
      <c r="A129" s="21" t="s">
        <v>52</v>
      </c>
      <c r="B129" s="22" t="s">
        <v>44</v>
      </c>
      <c r="C129" s="23">
        <v>53414.758000000002</v>
      </c>
      <c r="D129" s="24"/>
      <c r="E129" s="25">
        <f>+(C129-C$7)/C$8</f>
        <v>3992.9728375684836</v>
      </c>
      <c r="F129" s="1">
        <f>ROUND(2*E129,0)/2</f>
        <v>3993</v>
      </c>
      <c r="G129" s="1">
        <f>+C129-(C$7+F129*C$8)</f>
        <v>-5.5518000001029577E-2</v>
      </c>
      <c r="K129" s="1">
        <f>+G129</f>
        <v>-5.5518000001029577E-2</v>
      </c>
      <c r="O129" s="1">
        <f ca="1">+C$11+C$12*$F129</f>
        <v>-4.3257792779399513E-2</v>
      </c>
      <c r="Q129" s="62">
        <f>+C129-15018.5</f>
        <v>38396.258000000002</v>
      </c>
    </row>
    <row r="130" spans="1:17" x14ac:dyDescent="0.2">
      <c r="A130" s="21" t="s">
        <v>68</v>
      </c>
      <c r="B130" s="22" t="s">
        <v>44</v>
      </c>
      <c r="C130" s="23">
        <v>53422.947</v>
      </c>
      <c r="D130" s="24"/>
      <c r="E130" s="25">
        <f>+(C130-C$7)/C$8</f>
        <v>3996.9793426963593</v>
      </c>
      <c r="F130" s="1">
        <f>ROUND(2*E130,0)/2</f>
        <v>3997</v>
      </c>
      <c r="G130" s="1">
        <f>+C130-(C$7+F130*C$8)</f>
        <v>-4.222200000367593E-2</v>
      </c>
      <c r="I130" s="1">
        <f>+G130</f>
        <v>-4.222200000367593E-2</v>
      </c>
      <c r="O130" s="1">
        <f ca="1">+C$11+C$12*$F130</f>
        <v>-4.3316383337614096E-2</v>
      </c>
      <c r="Q130" s="62">
        <f>+C130-15018.5</f>
        <v>38404.447</v>
      </c>
    </row>
    <row r="131" spans="1:17" x14ac:dyDescent="0.2">
      <c r="A131" s="21" t="s">
        <v>69</v>
      </c>
      <c r="B131" s="22" t="s">
        <v>44</v>
      </c>
      <c r="C131" s="23">
        <v>53723.390899999999</v>
      </c>
      <c r="D131" s="24"/>
      <c r="E131" s="25">
        <f>+(C131-C$7)/C$8</f>
        <v>4143.9728737733158</v>
      </c>
      <c r="F131" s="1">
        <f>ROUND(2*E131,0)/2</f>
        <v>4144</v>
      </c>
      <c r="G131" s="1">
        <f>+C131-(C$7+F131*C$8)</f>
        <v>-5.5444000005081762E-2</v>
      </c>
      <c r="K131" s="1">
        <f>+G131</f>
        <v>-5.5444000005081762E-2</v>
      </c>
      <c r="O131" s="1">
        <f ca="1">+C$11+C$12*$F131</f>
        <v>-4.5469586352000151E-2</v>
      </c>
      <c r="Q131" s="62">
        <f>+C131-15018.5</f>
        <v>38704.890899999999</v>
      </c>
    </row>
    <row r="132" spans="1:17" x14ac:dyDescent="0.2">
      <c r="A132" s="21" t="s">
        <v>69</v>
      </c>
      <c r="B132" s="22" t="s">
        <v>44</v>
      </c>
      <c r="C132" s="23">
        <v>54109.694000000003</v>
      </c>
      <c r="D132" s="24"/>
      <c r="E132" s="25">
        <f>+(C132-C$7)/C$8</f>
        <v>4332.9734051037085</v>
      </c>
      <c r="F132" s="1">
        <f>ROUND(2*E132,0)/2</f>
        <v>4333</v>
      </c>
      <c r="G132" s="1">
        <f>+C132-(C$7+F132*C$8)</f>
        <v>-5.4357999993953854E-2</v>
      </c>
      <c r="K132" s="1">
        <f>+G132</f>
        <v>-5.4357999993953854E-2</v>
      </c>
      <c r="O132" s="1">
        <f ca="1">+C$11+C$12*$F132</f>
        <v>-4.823799022763936E-2</v>
      </c>
      <c r="Q132" s="62">
        <f>+C132-15018.5</f>
        <v>39091.194000000003</v>
      </c>
    </row>
    <row r="133" spans="1:17" x14ac:dyDescent="0.2">
      <c r="A133" s="33" t="s">
        <v>70</v>
      </c>
      <c r="B133" s="34" t="s">
        <v>44</v>
      </c>
      <c r="C133" s="33">
        <v>54138.309500000003</v>
      </c>
      <c r="D133" s="33">
        <v>1E-4</v>
      </c>
      <c r="E133" s="25">
        <f>+(C133-C$7)/C$8</f>
        <v>4346.9736673441221</v>
      </c>
      <c r="F133" s="1">
        <f>ROUND(2*E133,0)/2</f>
        <v>4347</v>
      </c>
      <c r="G133" s="1">
        <f>+C133-(C$7+F133*C$8)</f>
        <v>-5.3822000001673587E-2</v>
      </c>
      <c r="K133" s="1">
        <f>+G133</f>
        <v>-5.3822000001673587E-2</v>
      </c>
      <c r="O133" s="1">
        <f ca="1">+C$11+C$12*$F133</f>
        <v>-4.8443057181390414E-2</v>
      </c>
      <c r="Q133" s="62">
        <f>+C133-15018.5</f>
        <v>39119.809500000003</v>
      </c>
    </row>
    <row r="134" spans="1:17" x14ac:dyDescent="0.2">
      <c r="A134" s="21" t="s">
        <v>71</v>
      </c>
      <c r="B134" s="22" t="s">
        <v>44</v>
      </c>
      <c r="C134" s="23">
        <v>54168.955000000002</v>
      </c>
      <c r="D134" s="24"/>
      <c r="E134" s="25">
        <f>+(C134-C$7)/C$8</f>
        <v>4361.9671162263221</v>
      </c>
      <c r="F134" s="1">
        <f>ROUND(2*E134,0)/2</f>
        <v>4362</v>
      </c>
      <c r="G134" s="1">
        <f>+C134-(C$7+F134*C$8)</f>
        <v>-6.7212000001745764E-2</v>
      </c>
      <c r="I134" s="1">
        <f>+G134</f>
        <v>-6.7212000001745764E-2</v>
      </c>
      <c r="O134" s="1">
        <f ca="1">+C$11+C$12*$F134</f>
        <v>-4.8662771774695107E-2</v>
      </c>
      <c r="Q134" s="62">
        <f>+C134-15018.5</f>
        <v>39150.455000000002</v>
      </c>
    </row>
    <row r="135" spans="1:17" x14ac:dyDescent="0.2">
      <c r="A135" s="28" t="s">
        <v>72</v>
      </c>
      <c r="B135" s="27" t="s">
        <v>44</v>
      </c>
      <c r="C135" s="26">
        <v>54397.8894</v>
      </c>
      <c r="D135" s="26">
        <v>1E-4</v>
      </c>
      <c r="E135" s="25">
        <f>+(C135-C$7)/C$8</f>
        <v>4473.9743023964656</v>
      </c>
      <c r="F135" s="1">
        <f>ROUND(2*E135,0)/2</f>
        <v>4474</v>
      </c>
      <c r="G135" s="1">
        <f>+C135-(C$7+F135*C$8)</f>
        <v>-5.2523999998811632E-2</v>
      </c>
      <c r="K135" s="1">
        <f>+G135</f>
        <v>-5.2523999998811632E-2</v>
      </c>
      <c r="O135" s="1">
        <f ca="1">+C$11+C$12*$F135</f>
        <v>-5.0303307404703526E-2</v>
      </c>
      <c r="Q135" s="62">
        <f>+C135-15018.5</f>
        <v>39379.3894</v>
      </c>
    </row>
    <row r="136" spans="1:17" x14ac:dyDescent="0.2">
      <c r="A136" s="30" t="s">
        <v>73</v>
      </c>
      <c r="B136" s="31" t="s">
        <v>44</v>
      </c>
      <c r="C136" s="30">
        <v>54440.823600000003</v>
      </c>
      <c r="D136" s="30">
        <v>2.0000000000000001E-4</v>
      </c>
      <c r="E136" s="25">
        <f>+(C136-C$7)/C$8</f>
        <v>4494.9800530939001</v>
      </c>
      <c r="F136" s="1">
        <f>ROUND(2*E136,0)/2</f>
        <v>4495</v>
      </c>
      <c r="G136" s="1">
        <f>+C136-(C$7+F136*C$8)</f>
        <v>-4.0769999999611173E-2</v>
      </c>
      <c r="K136" s="1">
        <f>+G136</f>
        <v>-4.0769999999611173E-2</v>
      </c>
      <c r="O136" s="1">
        <f ca="1">+C$11+C$12*$F136</f>
        <v>-5.0610907835330107E-2</v>
      </c>
      <c r="Q136" s="62">
        <f>+C136-15018.5</f>
        <v>39422.323600000003</v>
      </c>
    </row>
    <row r="137" spans="1:17" x14ac:dyDescent="0.2">
      <c r="A137" s="21" t="s">
        <v>74</v>
      </c>
      <c r="B137" s="22" t="s">
        <v>44</v>
      </c>
      <c r="C137" s="23">
        <v>54540.945</v>
      </c>
      <c r="D137" s="24"/>
      <c r="E137" s="25">
        <f>+(C137-C$7)/C$8</f>
        <v>4543.9648989249117</v>
      </c>
      <c r="F137" s="1">
        <f>ROUND(2*E137,0)/2</f>
        <v>4544</v>
      </c>
      <c r="G137" s="1">
        <f>+C137-(C$7+F137*C$8)</f>
        <v>-7.1744000000762753E-2</v>
      </c>
      <c r="I137" s="1">
        <f>+G137</f>
        <v>-7.1744000000762753E-2</v>
      </c>
      <c r="O137" s="1">
        <f ca="1">+C$11+C$12*$F137</f>
        <v>-5.1328642173458797E-2</v>
      </c>
      <c r="Q137" s="62">
        <f>+C137-15018.5</f>
        <v>39522.445</v>
      </c>
    </row>
    <row r="138" spans="1:17" x14ac:dyDescent="0.2">
      <c r="A138" s="30" t="s">
        <v>75</v>
      </c>
      <c r="B138" s="31" t="s">
        <v>44</v>
      </c>
      <c r="C138" s="30">
        <v>54835.29</v>
      </c>
      <c r="D138" s="30">
        <v>2.9999999999999997E-4</v>
      </c>
      <c r="E138" s="25">
        <f>+(C138-C$7)/C$8</f>
        <v>4687.9745157114303</v>
      </c>
      <c r="F138" s="1">
        <f>ROUND(2*E138,0)/2</f>
        <v>4688</v>
      </c>
      <c r="G138" s="1">
        <f>+C138-(C$7+F138*C$8)</f>
        <v>-5.2088000004005153E-2</v>
      </c>
      <c r="J138" s="1">
        <f>+G138</f>
        <v>-5.2088000004005153E-2</v>
      </c>
      <c r="O138" s="1">
        <f ca="1">+C$11+C$12*$F138</f>
        <v>-5.3437902269183907E-2</v>
      </c>
      <c r="Q138" s="62">
        <f>+C138-15018.5</f>
        <v>39816.79</v>
      </c>
    </row>
    <row r="139" spans="1:17" x14ac:dyDescent="0.2">
      <c r="A139" s="33" t="s">
        <v>70</v>
      </c>
      <c r="B139" s="34" t="s">
        <v>44</v>
      </c>
      <c r="C139" s="33">
        <v>54841.4208</v>
      </c>
      <c r="D139" s="33">
        <v>2.9999999999999997E-4</v>
      </c>
      <c r="E139" s="25">
        <f>+(C139-C$7)/C$8</f>
        <v>4690.9740372205251</v>
      </c>
      <c r="F139" s="1">
        <f>ROUND(2*E139,0)/2</f>
        <v>4691</v>
      </c>
      <c r="G139" s="1">
        <f>+C139-(C$7+F139*C$8)</f>
        <v>-5.3066000000399072E-2</v>
      </c>
      <c r="O139" s="1">
        <f ca="1">+C$11+C$12*$F139</f>
        <v>-5.3481845187844851E-2</v>
      </c>
      <c r="Q139" s="62">
        <f>+C139-15018.5</f>
        <v>39822.9208</v>
      </c>
    </row>
    <row r="140" spans="1:17" x14ac:dyDescent="0.2">
      <c r="A140" s="30" t="s">
        <v>75</v>
      </c>
      <c r="B140" s="31" t="s">
        <v>44</v>
      </c>
      <c r="C140" s="30">
        <v>54845.5092</v>
      </c>
      <c r="D140" s="30">
        <v>2.0999999999999999E-3</v>
      </c>
      <c r="E140" s="25">
        <f>+(C140-C$7)/C$8</f>
        <v>4692.9743053319935</v>
      </c>
      <c r="F140" s="1">
        <f>ROUND(2*E140,0)/2</f>
        <v>4693</v>
      </c>
      <c r="G140" s="1">
        <f>+C140-(C$7+F140*C$8)</f>
        <v>-5.2517999996780418E-2</v>
      </c>
      <c r="J140" s="1">
        <f>+G140</f>
        <v>-5.2517999996780418E-2</v>
      </c>
      <c r="O140" s="1">
        <f ca="1">+C$11+C$12*$F140</f>
        <v>-5.3511140466952142E-2</v>
      </c>
      <c r="Q140" s="62">
        <f>+C140-15018.5</f>
        <v>39827.0092</v>
      </c>
    </row>
    <row r="141" spans="1:17" x14ac:dyDescent="0.2">
      <c r="A141" s="28" t="s">
        <v>76</v>
      </c>
      <c r="B141" s="27" t="s">
        <v>44</v>
      </c>
      <c r="C141" s="26">
        <v>55225.678399999997</v>
      </c>
      <c r="D141" s="26">
        <v>1E-4</v>
      </c>
      <c r="E141" s="25">
        <f>+(C141-C$7)/C$8</f>
        <v>4878.9737984643261</v>
      </c>
      <c r="F141" s="1">
        <f>ROUND(2*E141,0)/2</f>
        <v>4879</v>
      </c>
      <c r="G141" s="1">
        <f>+C141-(C$7+F141*C$8)</f>
        <v>-5.3554000005533453E-2</v>
      </c>
      <c r="K141" s="1">
        <f>+G141</f>
        <v>-5.3554000005533453E-2</v>
      </c>
      <c r="O141" s="1">
        <f ca="1">+C$11+C$12*$F141</f>
        <v>-5.6235601423930415E-2</v>
      </c>
      <c r="Q141" s="62">
        <f>+C141-15018.5</f>
        <v>40207.178399999997</v>
      </c>
    </row>
    <row r="142" spans="1:17" x14ac:dyDescent="0.2">
      <c r="A142" s="21" t="s">
        <v>77</v>
      </c>
      <c r="B142" s="22" t="s">
        <v>44</v>
      </c>
      <c r="C142" s="23">
        <v>55530.2215</v>
      </c>
      <c r="D142" s="24"/>
      <c r="E142" s="25">
        <f>+(C142-C$7)/C$8</f>
        <v>5027.9728816013885</v>
      </c>
      <c r="F142" s="1">
        <f>ROUND(2*E142,0)/2</f>
        <v>5028</v>
      </c>
      <c r="G142" s="1">
        <f>+C142-(C$7+F142*C$8)</f>
        <v>-5.542799999966519E-2</v>
      </c>
      <c r="K142" s="1">
        <f>+G142</f>
        <v>-5.542799999966519E-2</v>
      </c>
      <c r="O142" s="1">
        <f ca="1">+C$11+C$12*$F142</f>
        <v>-5.841809971742376E-2</v>
      </c>
      <c r="Q142" s="62">
        <f>+C142-15018.5</f>
        <v>40511.7215</v>
      </c>
    </row>
    <row r="143" spans="1:17" x14ac:dyDescent="0.2">
      <c r="A143" s="26" t="s">
        <v>78</v>
      </c>
      <c r="B143" s="27" t="s">
        <v>79</v>
      </c>
      <c r="C143" s="26">
        <v>55595.626199999999</v>
      </c>
      <c r="D143" s="26">
        <v>1E-4</v>
      </c>
      <c r="E143" s="25">
        <f>+(C143-C$7)/C$8</f>
        <v>5059.9724256161908</v>
      </c>
      <c r="F143" s="1">
        <f>ROUND(2*E143,0)/2</f>
        <v>5060</v>
      </c>
      <c r="G143" s="1">
        <f>+C143-(C$7+F143*C$8)</f>
        <v>-5.6360000002314337E-2</v>
      </c>
      <c r="K143" s="1">
        <f>+G143</f>
        <v>-5.6360000002314337E-2</v>
      </c>
      <c r="O143" s="1">
        <f ca="1">+C$11+C$12*$F143</f>
        <v>-5.8886824183140452E-2</v>
      </c>
      <c r="Q143" s="62">
        <f>+C143-15018.5</f>
        <v>40577.126199999999</v>
      </c>
    </row>
    <row r="144" spans="1:17" x14ac:dyDescent="0.2">
      <c r="A144" s="28" t="s">
        <v>80</v>
      </c>
      <c r="B144" s="27" t="s">
        <v>44</v>
      </c>
      <c r="C144" s="26">
        <v>55963.529699999999</v>
      </c>
      <c r="D144" s="26">
        <v>2.0000000000000001E-4</v>
      </c>
      <c r="E144" s="25">
        <f>+(C144-C$7)/C$8</f>
        <v>5239.97086978687</v>
      </c>
      <c r="F144" s="1">
        <f>ROUND(2*E144,0)/2</f>
        <v>5240</v>
      </c>
      <c r="G144" s="1">
        <f>+C144-(C$7+F144*C$8)</f>
        <v>-5.9540000002016313E-2</v>
      </c>
      <c r="K144" s="1">
        <f>+G144</f>
        <v>-5.9540000002016313E-2</v>
      </c>
      <c r="O144" s="1">
        <f ca="1">+C$11+C$12*$F144</f>
        <v>-6.1523399302796836E-2</v>
      </c>
      <c r="Q144" s="62">
        <f>+C144-15018.5</f>
        <v>40945.029699999999</v>
      </c>
    </row>
    <row r="145" spans="1:17" x14ac:dyDescent="0.2">
      <c r="A145" s="35" t="s">
        <v>81</v>
      </c>
      <c r="B145" s="36" t="s">
        <v>44</v>
      </c>
      <c r="C145" s="35">
        <v>56214.931299999997</v>
      </c>
      <c r="D145" s="35">
        <v>5.0000000000000001E-4</v>
      </c>
      <c r="E145" s="25">
        <f>+(C145-C$7)/C$8</f>
        <v>5362.9702347345237</v>
      </c>
      <c r="F145" s="1">
        <f>ROUND(2*E145,0)/2</f>
        <v>5363</v>
      </c>
      <c r="G145" s="1">
        <f>+C145-(C$7+F145*C$8)</f>
        <v>-6.0838000004878268E-2</v>
      </c>
      <c r="J145" s="1">
        <f>+G145</f>
        <v>-6.0838000004878268E-2</v>
      </c>
      <c r="O145" s="1">
        <f ca="1">+C$11+C$12*$F145</f>
        <v>-6.3325058967895365E-2</v>
      </c>
      <c r="Q145" s="62">
        <f>+C145-15018.5</f>
        <v>41196.431299999997</v>
      </c>
    </row>
    <row r="146" spans="1:17" x14ac:dyDescent="0.2">
      <c r="A146" s="28" t="s">
        <v>82</v>
      </c>
      <c r="B146" s="27" t="s">
        <v>44</v>
      </c>
      <c r="C146" s="26">
        <v>56372.31106</v>
      </c>
      <c r="D146" s="26">
        <v>1E-4</v>
      </c>
      <c r="E146" s="25">
        <f>+(C146-C$7)/C$8</f>
        <v>5439.9689910495781</v>
      </c>
      <c r="F146" s="1">
        <f>ROUND(2*E146,0)/2</f>
        <v>5440</v>
      </c>
      <c r="G146" s="1">
        <f>+C146-(C$7+F146*C$8)</f>
        <v>-6.3379999999597203E-2</v>
      </c>
      <c r="K146" s="1">
        <f>+G146</f>
        <v>-6.3379999999597203E-2</v>
      </c>
      <c r="O146" s="1">
        <f ca="1">+C$11+C$12*$F146</f>
        <v>-6.4452927213526162E-2</v>
      </c>
      <c r="Q146" s="62">
        <f>+C146-15018.5</f>
        <v>41353.81106</v>
      </c>
    </row>
    <row r="147" spans="1:17" ht="12" customHeight="1" x14ac:dyDescent="0.2">
      <c r="A147" s="28" t="s">
        <v>82</v>
      </c>
      <c r="B147" s="27" t="s">
        <v>44</v>
      </c>
      <c r="C147" s="26">
        <v>56372.31192</v>
      </c>
      <c r="D147" s="26">
        <v>1E-4</v>
      </c>
      <c r="E147" s="25">
        <f>+(C147-C$7)/C$8</f>
        <v>5439.9694118084508</v>
      </c>
      <c r="F147" s="1">
        <f>ROUND(2*E147,0)/2</f>
        <v>5440</v>
      </c>
      <c r="G147" s="1">
        <f>+C147-(C$7+F147*C$8)</f>
        <v>-6.2519999999494758E-2</v>
      </c>
      <c r="K147" s="1">
        <f>+G147</f>
        <v>-6.2519999999494758E-2</v>
      </c>
      <c r="O147" s="1">
        <f ca="1">+C$11+C$12*$F147</f>
        <v>-6.4452927213526162E-2</v>
      </c>
      <c r="Q147" s="62">
        <f>+C147-15018.5</f>
        <v>41353.81192</v>
      </c>
    </row>
    <row r="148" spans="1:17" ht="12" customHeight="1" x14ac:dyDescent="0.2">
      <c r="A148" s="28" t="s">
        <v>82</v>
      </c>
      <c r="B148" s="27" t="s">
        <v>44</v>
      </c>
      <c r="C148" s="26">
        <v>56372.312429999998</v>
      </c>
      <c r="D148" s="26">
        <v>1E-4</v>
      </c>
      <c r="E148" s="25">
        <f>+(C148-C$7)/C$8</f>
        <v>5439.9696613282467</v>
      </c>
      <c r="F148" s="1">
        <f>ROUND(2*E148,0)/2</f>
        <v>5440</v>
      </c>
      <c r="G148" s="1">
        <f>+C148-(C$7+F148*C$8)</f>
        <v>-6.2010000001464505E-2</v>
      </c>
      <c r="I148" s="1">
        <f>+G148</f>
        <v>-6.2010000001464505E-2</v>
      </c>
      <c r="O148" s="1">
        <f ca="1">+C$11+C$12*$F148</f>
        <v>-6.4452927213526162E-2</v>
      </c>
      <c r="Q148" s="62">
        <f>+C148-15018.5</f>
        <v>41353.812429999998</v>
      </c>
    </row>
    <row r="149" spans="1:17" ht="12" customHeight="1" x14ac:dyDescent="0.2">
      <c r="A149" s="29" t="s">
        <v>83</v>
      </c>
      <c r="B149" s="37" t="s">
        <v>44</v>
      </c>
      <c r="C149" s="26">
        <v>56656.415999999997</v>
      </c>
      <c r="D149" s="38">
        <v>1.4E-3</v>
      </c>
      <c r="E149" s="25">
        <f>+(C149-C$7)/C$8</f>
        <v>5578.9686123665906</v>
      </c>
      <c r="F149" s="1">
        <f>ROUND(2*E149,0)/2</f>
        <v>5579</v>
      </c>
      <c r="G149" s="1">
        <f>+C149-(C$7+F149*C$8)</f>
        <v>-6.4154000006965362E-2</v>
      </c>
      <c r="J149" s="1">
        <f>+G149</f>
        <v>-6.4154000006965362E-2</v>
      </c>
      <c r="O149" s="1">
        <f ca="1">+C$11+C$12*$F149</f>
        <v>-6.6488949111483037E-2</v>
      </c>
      <c r="Q149" s="62">
        <f>+C149-15018.5</f>
        <v>41637.915999999997</v>
      </c>
    </row>
    <row r="150" spans="1:17" ht="12" customHeight="1" x14ac:dyDescent="0.2">
      <c r="A150" s="38" t="s">
        <v>84</v>
      </c>
      <c r="B150" s="37" t="s">
        <v>44</v>
      </c>
      <c r="C150" s="38">
        <v>56701.381099999999</v>
      </c>
      <c r="D150" s="38">
        <v>5.4000000000000003E-3</v>
      </c>
      <c r="E150" s="25">
        <f>+(C150-C$7)/C$8</f>
        <v>5600.9679900348629</v>
      </c>
      <c r="F150" s="1">
        <f>ROUND(2*E150,0)/2</f>
        <v>5601</v>
      </c>
      <c r="G150" s="1">
        <f>+C150-(C$7+F150*C$8)</f>
        <v>-6.5426000001025386E-2</v>
      </c>
      <c r="J150" s="1">
        <f>+G150</f>
        <v>-6.5426000001025386E-2</v>
      </c>
      <c r="O150" s="1">
        <f ca="1">+C$11+C$12*$F150</f>
        <v>-6.6811197181663257E-2</v>
      </c>
      <c r="Q150" s="62">
        <f>+C150-15018.5</f>
        <v>41682.881099999999</v>
      </c>
    </row>
    <row r="151" spans="1:17" ht="12" customHeight="1" x14ac:dyDescent="0.2">
      <c r="A151" s="25" t="s">
        <v>85</v>
      </c>
      <c r="B151" s="27" t="s">
        <v>44</v>
      </c>
      <c r="C151" s="26">
        <v>56999.794500000004</v>
      </c>
      <c r="D151" s="24"/>
      <c r="E151" s="25">
        <f>+(C151-C$7)/C$8</f>
        <v>5746.9680898427841</v>
      </c>
      <c r="F151" s="1">
        <f>ROUND(2*E151,0)/2</f>
        <v>5747</v>
      </c>
      <c r="G151" s="1">
        <f>+C151-(C$7+F151*C$8)</f>
        <v>-6.522199999744771E-2</v>
      </c>
      <c r="K151" s="1">
        <f>+G151</f>
        <v>-6.522199999744771E-2</v>
      </c>
      <c r="O151" s="1">
        <f ca="1">+C$11+C$12*$F151</f>
        <v>-6.8949752556495672E-2</v>
      </c>
      <c r="Q151" s="62">
        <f>+C151-15018.5</f>
        <v>41981.294500000004</v>
      </c>
    </row>
    <row r="152" spans="1:17" ht="12" customHeight="1" x14ac:dyDescent="0.2">
      <c r="A152" s="35" t="s">
        <v>81</v>
      </c>
      <c r="B152" s="36" t="s">
        <v>44</v>
      </c>
      <c r="C152" s="35">
        <v>56999.794500000004</v>
      </c>
      <c r="D152" s="35">
        <v>1E-4</v>
      </c>
      <c r="E152" s="25">
        <f>+(C152-C$7)/C$8</f>
        <v>5746.9680898427841</v>
      </c>
      <c r="F152" s="1">
        <f>ROUND(2*E152,0)/2</f>
        <v>5747</v>
      </c>
      <c r="G152" s="1">
        <f>+C152-(C$7+F152*C$8)</f>
        <v>-6.522199999744771E-2</v>
      </c>
      <c r="J152" s="1">
        <f>+G152</f>
        <v>-6.522199999744771E-2</v>
      </c>
      <c r="O152" s="1">
        <f ca="1">+C$11+C$12*$F152</f>
        <v>-6.8949752556495672E-2</v>
      </c>
      <c r="Q152" s="62">
        <f>+C152-15018.5</f>
        <v>41981.294500000004</v>
      </c>
    </row>
    <row r="153" spans="1:17" ht="12" customHeight="1" x14ac:dyDescent="0.2">
      <c r="A153" s="35" t="s">
        <v>81</v>
      </c>
      <c r="B153" s="36" t="s">
        <v>44</v>
      </c>
      <c r="C153" s="35">
        <v>56999.794500000004</v>
      </c>
      <c r="D153" s="35">
        <v>1E-4</v>
      </c>
      <c r="E153" s="25">
        <f>+(C153-C$7)/C$8</f>
        <v>5746.9680898427841</v>
      </c>
      <c r="F153" s="1">
        <f>ROUND(2*E153,0)/2</f>
        <v>5747</v>
      </c>
      <c r="G153" s="1">
        <f>+C153-(C$7+F153*C$8)</f>
        <v>-6.522199999744771E-2</v>
      </c>
      <c r="J153" s="1">
        <f>+G153</f>
        <v>-6.522199999744771E-2</v>
      </c>
      <c r="O153" s="1">
        <f ca="1">+C$11+C$12*$F153</f>
        <v>-6.8949752556495672E-2</v>
      </c>
      <c r="Q153" s="62">
        <f>+C153-15018.5</f>
        <v>41981.294500000004</v>
      </c>
    </row>
    <row r="154" spans="1:17" ht="12" customHeight="1" x14ac:dyDescent="0.2">
      <c r="A154" s="38" t="s">
        <v>86</v>
      </c>
      <c r="B154" s="27"/>
      <c r="C154" s="38">
        <v>57028.412300000004</v>
      </c>
      <c r="D154" s="38">
        <v>2.0000000000000001E-4</v>
      </c>
      <c r="E154" s="25">
        <f>+(C154-C$7)/C$8</f>
        <v>5760.969477368556</v>
      </c>
      <c r="F154" s="1">
        <f>ROUND(2*E154,0)/2</f>
        <v>5761</v>
      </c>
      <c r="G154" s="1">
        <f>+C154-(C$7+F154*C$8)</f>
        <v>-6.2385999997786712E-2</v>
      </c>
      <c r="J154" s="1">
        <f>+G154</f>
        <v>-6.2385999997786712E-2</v>
      </c>
      <c r="O154" s="1">
        <f ca="1">+C$11+C$12*$F154</f>
        <v>-6.9154819510246712E-2</v>
      </c>
      <c r="Q154" s="62">
        <f>+C154-15018.5</f>
        <v>42009.912300000004</v>
      </c>
    </row>
    <row r="155" spans="1:17" ht="12" customHeight="1" x14ac:dyDescent="0.2">
      <c r="A155" s="39" t="s">
        <v>87</v>
      </c>
      <c r="B155" s="40" t="s">
        <v>44</v>
      </c>
      <c r="C155" s="41">
        <v>57446.410499999998</v>
      </c>
      <c r="D155" s="41">
        <v>2.0000000000000001E-4</v>
      </c>
      <c r="E155" s="25">
        <f>+(C155-C$7)/C$8</f>
        <v>5965.4769791078534</v>
      </c>
      <c r="F155" s="1">
        <f>ROUND(2*E155,0)/2</f>
        <v>5965.5</v>
      </c>
      <c r="G155" s="1">
        <f>+C155-(C$7+F155*C$8)</f>
        <v>-4.7053000002051704E-2</v>
      </c>
      <c r="J155" s="1">
        <f>+G155</f>
        <v>-4.7053000002051704E-2</v>
      </c>
      <c r="O155" s="1">
        <f ca="1">+C$11+C$12*$F155</f>
        <v>-7.2150261798967455E-2</v>
      </c>
      <c r="Q155" s="62">
        <f>+C155-15018.5</f>
        <v>42427.910499999998</v>
      </c>
    </row>
    <row r="156" spans="1:17" ht="12" customHeight="1" x14ac:dyDescent="0.2">
      <c r="A156" s="35" t="s">
        <v>88</v>
      </c>
      <c r="B156" s="36" t="s">
        <v>44</v>
      </c>
      <c r="C156" s="35">
        <v>57698.811600000001</v>
      </c>
      <c r="D156" s="35">
        <v>1E-4</v>
      </c>
      <c r="E156" s="25">
        <f>+(C156-C$7)/C$8</f>
        <v>6088.9653539316005</v>
      </c>
      <c r="F156" s="1">
        <f>ROUND(2*E156,0)/2</f>
        <v>6089</v>
      </c>
      <c r="G156" s="1">
        <f>+C156-(C$7+F156*C$8)</f>
        <v>-7.0813999998790678E-2</v>
      </c>
      <c r="K156" s="1">
        <f>+G156</f>
        <v>-7.0813999998790678E-2</v>
      </c>
      <c r="O156" s="1">
        <f ca="1">+C$11+C$12*$F156</f>
        <v>-7.3959245283842803E-2</v>
      </c>
      <c r="Q156" s="62">
        <f>+C156-15018.5</f>
        <v>42680.311600000001</v>
      </c>
    </row>
    <row r="157" spans="1:17" ht="12" customHeight="1" x14ac:dyDescent="0.2">
      <c r="A157" s="42" t="s">
        <v>89</v>
      </c>
      <c r="B157" s="43" t="s">
        <v>44</v>
      </c>
      <c r="C157" s="44">
        <v>58154.602299999999</v>
      </c>
      <c r="D157" s="44">
        <v>1E-4</v>
      </c>
      <c r="E157" s="25">
        <f>+(C157-C$7)/C$8</f>
        <v>6311.9630064884923</v>
      </c>
      <c r="F157" s="1">
        <f>ROUND(2*E157,0)/2</f>
        <v>6312</v>
      </c>
      <c r="G157" s="1">
        <f>+C157-(C$7+F157*C$8)</f>
        <v>-7.5612000000546686E-2</v>
      </c>
      <c r="K157" s="1">
        <f>+G157</f>
        <v>-7.5612000000546686E-2</v>
      </c>
      <c r="O157" s="1">
        <f ca="1">+C$11+C$12*$F157</f>
        <v>-7.7225668904306002E-2</v>
      </c>
      <c r="Q157" s="62">
        <f>+C157-15018.5</f>
        <v>43136.102299999999</v>
      </c>
    </row>
    <row r="158" spans="1:17" ht="12" customHeight="1" x14ac:dyDescent="0.2">
      <c r="A158" s="45" t="s">
        <v>90</v>
      </c>
      <c r="B158" s="46" t="s">
        <v>44</v>
      </c>
      <c r="C158" s="45">
        <v>58487.761599999998</v>
      </c>
      <c r="D158" s="45">
        <v>1E-4</v>
      </c>
      <c r="E158" s="25">
        <f>+(C158-C$7)/C$8</f>
        <v>6474.962694344119</v>
      </c>
      <c r="F158" s="1">
        <f>ROUND(2*E158,0)/2</f>
        <v>6475</v>
      </c>
      <c r="G158" s="1">
        <f>+C158-(C$7+F158*C$8)</f>
        <v>-7.624999999825377E-2</v>
      </c>
      <c r="K158" s="1">
        <f>+G158</f>
        <v>-7.624999999825377E-2</v>
      </c>
      <c r="O158" s="1">
        <f ca="1">+C$11+C$12*$F158</f>
        <v>-7.9613234151550402E-2</v>
      </c>
      <c r="Q158" s="62">
        <f>+C158-15018.5</f>
        <v>43469.261599999998</v>
      </c>
    </row>
    <row r="159" spans="1:17" ht="12" customHeight="1" x14ac:dyDescent="0.2">
      <c r="A159" s="47" t="s">
        <v>91</v>
      </c>
      <c r="B159" s="48" t="s">
        <v>44</v>
      </c>
      <c r="C159" s="49">
        <v>58898.5893</v>
      </c>
      <c r="D159" s="49">
        <v>1E-4</v>
      </c>
      <c r="E159" s="25">
        <f>+(C159-C$7)/C$8</f>
        <v>6675.961996667198</v>
      </c>
      <c r="F159" s="1">
        <f>ROUND(2*E159,0)/2</f>
        <v>6676</v>
      </c>
      <c r="G159" s="1">
        <f>+C159-(C$7+F159*C$8)</f>
        <v>-7.7676000000792556E-2</v>
      </c>
      <c r="K159" s="1">
        <f>+G159</f>
        <v>-7.7676000000792556E-2</v>
      </c>
      <c r="O159" s="1">
        <f ca="1">+C$11+C$12*$F159</f>
        <v>-8.2557409701833367E-2</v>
      </c>
      <c r="Q159" s="62">
        <f>+C159-15018.5</f>
        <v>43880.0893</v>
      </c>
    </row>
    <row r="160" spans="1:17" ht="12" customHeight="1" x14ac:dyDescent="0.2">
      <c r="A160" s="63" t="s">
        <v>559</v>
      </c>
      <c r="B160" s="69" t="s">
        <v>44</v>
      </c>
      <c r="C160" s="70">
        <v>59272.625800000002</v>
      </c>
      <c r="D160" s="70">
        <v>1E-4</v>
      </c>
      <c r="E160" s="25">
        <f>+(C160-C$7)/C$8</f>
        <v>6858.9610387068815</v>
      </c>
      <c r="F160" s="1">
        <f>ROUND(2*E160,0)/2</f>
        <v>6859</v>
      </c>
      <c r="G160" s="1">
        <f>+C160-(C$7+F160*C$8)</f>
        <v>-7.9634000001533423E-2</v>
      </c>
      <c r="K160" s="1">
        <f>+G160</f>
        <v>-7.9634000001533423E-2</v>
      </c>
      <c r="O160" s="1">
        <f ca="1">+C$11+C$12*$F160</f>
        <v>-8.5237927740150696E-2</v>
      </c>
      <c r="Q160" s="62">
        <f>+C160-15018.5</f>
        <v>44254.125800000002</v>
      </c>
    </row>
    <row r="161" spans="1:17" ht="12" customHeight="1" x14ac:dyDescent="0.2">
      <c r="A161" s="63" t="s">
        <v>557</v>
      </c>
      <c r="B161" s="64" t="s">
        <v>44</v>
      </c>
      <c r="C161" s="68">
        <v>59881.714099999997</v>
      </c>
      <c r="D161" s="67">
        <v>5.9999999999999995E-4</v>
      </c>
      <c r="E161" s="25">
        <f>+(C161-C$7)/C$8</f>
        <v>7156.9602324154575</v>
      </c>
      <c r="F161" s="1">
        <f>ROUND(2*E161,0)/2</f>
        <v>7157</v>
      </c>
      <c r="G161" s="1">
        <f>+C161-(C$7+F161*C$8)</f>
        <v>-8.1281999999191612E-2</v>
      </c>
      <c r="K161" s="1">
        <f>+G161</f>
        <v>-8.1281999999191612E-2</v>
      </c>
      <c r="O161" s="1">
        <f ca="1">+C$11+C$12*$F161</f>
        <v>-8.9602924327137387E-2</v>
      </c>
      <c r="Q161" s="62">
        <f>+C161-15018.5</f>
        <v>44863.214099999997</v>
      </c>
    </row>
    <row r="162" spans="1:17" ht="12" customHeight="1" x14ac:dyDescent="0.2">
      <c r="A162" s="65" t="s">
        <v>558</v>
      </c>
      <c r="B162" s="66" t="s">
        <v>44</v>
      </c>
      <c r="C162" s="67">
        <v>60006.387900000002</v>
      </c>
      <c r="D162" s="67">
        <v>1E-4</v>
      </c>
      <c r="E162" s="25">
        <f>+(C162-C$7)/C$8</f>
        <v>7217.9574505143537</v>
      </c>
      <c r="F162" s="1">
        <f>ROUND(2*E162,0)/2</f>
        <v>7218</v>
      </c>
      <c r="G162" s="1">
        <f>+C162-(C$7+F162*C$8)</f>
        <v>-8.696800000325311E-2</v>
      </c>
      <c r="K162" s="1">
        <f>+G162</f>
        <v>-8.696800000325311E-2</v>
      </c>
      <c r="O162" s="1">
        <f ca="1">+C$11+C$12*$F162</f>
        <v>-9.0496430339909825E-2</v>
      </c>
      <c r="Q162" s="62">
        <f>+C162-15018.5</f>
        <v>44987.887900000002</v>
      </c>
    </row>
    <row r="163" spans="1:17" ht="12" customHeight="1" x14ac:dyDescent="0.2">
      <c r="A163" s="63" t="s">
        <v>559</v>
      </c>
      <c r="B163" s="69" t="s">
        <v>44</v>
      </c>
      <c r="C163" s="70">
        <v>60259.8338</v>
      </c>
      <c r="D163" s="70">
        <v>1E-4</v>
      </c>
      <c r="E163" s="25">
        <f>+(C163-C$7)/C$8</f>
        <v>7341.9569984431919</v>
      </c>
      <c r="F163" s="1">
        <f>ROUND(2*E163,0)/2</f>
        <v>7342</v>
      </c>
      <c r="G163" s="1">
        <f>+C163-(C$7+F163*C$8)</f>
        <v>-8.7892000003193971E-2</v>
      </c>
      <c r="K163" s="1">
        <f>+G163</f>
        <v>-8.7892000003193971E-2</v>
      </c>
      <c r="O163" s="1">
        <f ca="1">+C$11+C$12*$F163</f>
        <v>-9.2312737644562007E-2</v>
      </c>
      <c r="Q163" s="62">
        <f>+C163-15018.5</f>
        <v>45241.3338</v>
      </c>
    </row>
    <row r="164" spans="1:17" ht="12" customHeight="1" x14ac:dyDescent="0.2">
      <c r="A164" s="63" t="s">
        <v>559</v>
      </c>
      <c r="B164" s="69" t="s">
        <v>44</v>
      </c>
      <c r="C164" s="70">
        <v>60341.590600000003</v>
      </c>
      <c r="D164" s="70">
        <v>1E-4</v>
      </c>
      <c r="E164" s="25">
        <f>+(C164-C$7)/C$8</f>
        <v>7381.9568810221126</v>
      </c>
      <c r="F164" s="1">
        <f>ROUND(2*E164,0)/2</f>
        <v>7382</v>
      </c>
      <c r="G164" s="1">
        <f>+C164-(C$7+F164*C$8)</f>
        <v>-8.8131999997131061E-2</v>
      </c>
      <c r="K164" s="1">
        <f>+G164</f>
        <v>-8.8131999997131061E-2</v>
      </c>
      <c r="O164" s="1">
        <f ca="1">+C$11+C$12*$F164</f>
        <v>-9.2898643226707878E-2</v>
      </c>
      <c r="Q164" s="62">
        <f>+C164-15018.5</f>
        <v>45323.090600000003</v>
      </c>
    </row>
    <row r="165" spans="1:17" ht="12" customHeight="1" x14ac:dyDescent="0.2">
      <c r="C165" s="24"/>
      <c r="D165" s="24"/>
    </row>
    <row r="166" spans="1:17" ht="12" customHeight="1" x14ac:dyDescent="0.2">
      <c r="C166" s="24"/>
      <c r="D166" s="24"/>
    </row>
    <row r="167" spans="1:17" ht="12" customHeight="1" x14ac:dyDescent="0.2">
      <c r="C167" s="24"/>
      <c r="D167" s="24"/>
    </row>
    <row r="168" spans="1:17" ht="12" customHeight="1" x14ac:dyDescent="0.2">
      <c r="C168" s="24"/>
      <c r="D168" s="24"/>
    </row>
    <row r="169" spans="1:17" ht="12" customHeight="1" x14ac:dyDescent="0.2">
      <c r="C169" s="24"/>
      <c r="D169" s="24"/>
    </row>
    <row r="170" spans="1:17" ht="12" customHeight="1" x14ac:dyDescent="0.2">
      <c r="C170" s="24"/>
      <c r="D170" s="24"/>
    </row>
    <row r="171" spans="1:17" ht="12" customHeight="1" x14ac:dyDescent="0.2">
      <c r="C171" s="24"/>
      <c r="D171" s="24"/>
    </row>
    <row r="172" spans="1:17" ht="12" customHeight="1" x14ac:dyDescent="0.2">
      <c r="C172" s="24"/>
      <c r="D172" s="24"/>
    </row>
    <row r="173" spans="1:17" ht="12" customHeight="1" x14ac:dyDescent="0.2">
      <c r="C173" s="24"/>
      <c r="D173" s="24"/>
    </row>
    <row r="174" spans="1:17" ht="12" customHeight="1" x14ac:dyDescent="0.2">
      <c r="C174" s="24"/>
      <c r="D174" s="24"/>
    </row>
    <row r="175" spans="1:17" x14ac:dyDescent="0.2">
      <c r="C175" s="24"/>
      <c r="D175" s="24"/>
    </row>
    <row r="176" spans="1:17" x14ac:dyDescent="0.2">
      <c r="C176" s="24"/>
      <c r="D176" s="24"/>
    </row>
    <row r="177" spans="3:4" x14ac:dyDescent="0.2">
      <c r="C177" s="24"/>
      <c r="D177" s="24"/>
    </row>
    <row r="178" spans="3:4" x14ac:dyDescent="0.2">
      <c r="C178" s="24"/>
      <c r="D178" s="24"/>
    </row>
    <row r="179" spans="3:4" x14ac:dyDescent="0.2">
      <c r="C179" s="24"/>
      <c r="D179" s="24"/>
    </row>
    <row r="180" spans="3:4" x14ac:dyDescent="0.2">
      <c r="C180" s="24"/>
      <c r="D180" s="24"/>
    </row>
    <row r="181" spans="3:4" x14ac:dyDescent="0.2">
      <c r="C181" s="24"/>
      <c r="D181" s="24"/>
    </row>
    <row r="182" spans="3:4" x14ac:dyDescent="0.2">
      <c r="C182" s="24"/>
      <c r="D182" s="24"/>
    </row>
    <row r="183" spans="3:4" x14ac:dyDescent="0.2">
      <c r="C183" s="24"/>
      <c r="D183" s="24"/>
    </row>
    <row r="184" spans="3:4" x14ac:dyDescent="0.2">
      <c r="C184" s="24"/>
      <c r="D184" s="24"/>
    </row>
    <row r="185" spans="3:4" x14ac:dyDescent="0.2">
      <c r="C185" s="24"/>
      <c r="D185" s="24"/>
    </row>
    <row r="186" spans="3:4" x14ac:dyDescent="0.2">
      <c r="C186" s="24"/>
      <c r="D186" s="24"/>
    </row>
    <row r="187" spans="3:4" x14ac:dyDescent="0.2">
      <c r="C187" s="24"/>
      <c r="D187" s="24"/>
    </row>
    <row r="188" spans="3:4" x14ac:dyDescent="0.2">
      <c r="C188" s="24"/>
      <c r="D188" s="24"/>
    </row>
    <row r="189" spans="3:4" x14ac:dyDescent="0.2">
      <c r="C189" s="24"/>
      <c r="D189" s="24"/>
    </row>
    <row r="190" spans="3:4" x14ac:dyDescent="0.2">
      <c r="C190" s="24"/>
      <c r="D190" s="24"/>
    </row>
    <row r="191" spans="3:4" x14ac:dyDescent="0.2">
      <c r="C191" s="24"/>
      <c r="D191" s="24"/>
    </row>
    <row r="192" spans="3:4" x14ac:dyDescent="0.2">
      <c r="C192" s="24"/>
      <c r="D192" s="24"/>
    </row>
    <row r="193" spans="3:4" x14ac:dyDescent="0.2">
      <c r="C193" s="24"/>
      <c r="D193" s="24"/>
    </row>
    <row r="194" spans="3:4" x14ac:dyDescent="0.2">
      <c r="C194" s="24"/>
      <c r="D194" s="24"/>
    </row>
    <row r="195" spans="3:4" x14ac:dyDescent="0.2">
      <c r="C195" s="24"/>
      <c r="D195" s="24"/>
    </row>
    <row r="196" spans="3:4" x14ac:dyDescent="0.2">
      <c r="C196" s="24"/>
      <c r="D196" s="24"/>
    </row>
    <row r="197" spans="3:4" x14ac:dyDescent="0.2">
      <c r="C197" s="24"/>
      <c r="D197" s="24"/>
    </row>
    <row r="198" spans="3:4" x14ac:dyDescent="0.2">
      <c r="C198" s="24"/>
      <c r="D198" s="24"/>
    </row>
    <row r="199" spans="3:4" x14ac:dyDescent="0.2">
      <c r="C199" s="24"/>
      <c r="D199" s="24"/>
    </row>
    <row r="200" spans="3:4" x14ac:dyDescent="0.2">
      <c r="C200" s="24"/>
      <c r="D200" s="24"/>
    </row>
    <row r="201" spans="3:4" x14ac:dyDescent="0.2">
      <c r="C201" s="24"/>
      <c r="D201" s="24"/>
    </row>
    <row r="202" spans="3:4" x14ac:dyDescent="0.2">
      <c r="C202" s="24"/>
      <c r="D202" s="24"/>
    </row>
    <row r="203" spans="3:4" x14ac:dyDescent="0.2">
      <c r="C203" s="24"/>
      <c r="D203" s="24"/>
    </row>
    <row r="204" spans="3:4" x14ac:dyDescent="0.2">
      <c r="C204" s="24"/>
      <c r="D204" s="24"/>
    </row>
    <row r="205" spans="3:4" x14ac:dyDescent="0.2">
      <c r="C205" s="24"/>
      <c r="D205" s="24"/>
    </row>
    <row r="206" spans="3:4" x14ac:dyDescent="0.2">
      <c r="C206" s="24"/>
      <c r="D206" s="24"/>
    </row>
    <row r="207" spans="3:4" x14ac:dyDescent="0.2">
      <c r="C207" s="24"/>
      <c r="D207" s="24"/>
    </row>
    <row r="208" spans="3:4" x14ac:dyDescent="0.2">
      <c r="C208" s="24"/>
      <c r="D208" s="24"/>
    </row>
    <row r="209" spans="3:4" x14ac:dyDescent="0.2">
      <c r="C209" s="24"/>
      <c r="D209" s="24"/>
    </row>
    <row r="210" spans="3:4" x14ac:dyDescent="0.2">
      <c r="C210" s="24"/>
      <c r="D210" s="24"/>
    </row>
    <row r="211" spans="3:4" x14ac:dyDescent="0.2">
      <c r="C211" s="24"/>
      <c r="D211" s="24"/>
    </row>
    <row r="212" spans="3:4" x14ac:dyDescent="0.2">
      <c r="C212" s="24"/>
      <c r="D212" s="24"/>
    </row>
    <row r="213" spans="3:4" x14ac:dyDescent="0.2">
      <c r="C213" s="24"/>
      <c r="D213" s="24"/>
    </row>
    <row r="214" spans="3:4" x14ac:dyDescent="0.2">
      <c r="C214" s="24"/>
      <c r="D214" s="24"/>
    </row>
    <row r="215" spans="3:4" x14ac:dyDescent="0.2">
      <c r="C215" s="24"/>
      <c r="D215" s="24"/>
    </row>
    <row r="216" spans="3:4" x14ac:dyDescent="0.2">
      <c r="C216" s="24"/>
      <c r="D216" s="24"/>
    </row>
    <row r="217" spans="3:4" x14ac:dyDescent="0.2">
      <c r="C217" s="24"/>
      <c r="D217" s="24"/>
    </row>
    <row r="218" spans="3:4" x14ac:dyDescent="0.2">
      <c r="C218" s="24"/>
      <c r="D218" s="24"/>
    </row>
    <row r="219" spans="3:4" x14ac:dyDescent="0.2">
      <c r="C219" s="24"/>
      <c r="D219" s="24"/>
    </row>
    <row r="220" spans="3:4" x14ac:dyDescent="0.2">
      <c r="C220" s="24"/>
      <c r="D220" s="24"/>
    </row>
    <row r="221" spans="3:4" x14ac:dyDescent="0.2">
      <c r="C221" s="24"/>
      <c r="D221" s="24"/>
    </row>
    <row r="222" spans="3:4" x14ac:dyDescent="0.2">
      <c r="C222" s="24"/>
      <c r="D222" s="24"/>
    </row>
    <row r="223" spans="3:4" x14ac:dyDescent="0.2">
      <c r="C223" s="24"/>
      <c r="D223" s="24"/>
    </row>
    <row r="224" spans="3:4" x14ac:dyDescent="0.2">
      <c r="C224" s="24"/>
      <c r="D224" s="24"/>
    </row>
    <row r="225" spans="3:4" x14ac:dyDescent="0.2">
      <c r="C225" s="24"/>
      <c r="D225" s="24"/>
    </row>
    <row r="226" spans="3:4" x14ac:dyDescent="0.2">
      <c r="C226" s="24"/>
      <c r="D226" s="24"/>
    </row>
    <row r="227" spans="3:4" x14ac:dyDescent="0.2">
      <c r="C227" s="24"/>
      <c r="D227" s="24"/>
    </row>
    <row r="228" spans="3:4" x14ac:dyDescent="0.2">
      <c r="C228" s="24"/>
      <c r="D228" s="24"/>
    </row>
    <row r="229" spans="3:4" x14ac:dyDescent="0.2">
      <c r="C229" s="24"/>
      <c r="D229" s="24"/>
    </row>
    <row r="230" spans="3:4" x14ac:dyDescent="0.2">
      <c r="C230" s="24"/>
      <c r="D230" s="24"/>
    </row>
    <row r="231" spans="3:4" x14ac:dyDescent="0.2">
      <c r="C231" s="24"/>
      <c r="D231" s="24"/>
    </row>
    <row r="232" spans="3:4" x14ac:dyDescent="0.2">
      <c r="C232" s="24"/>
      <c r="D232" s="24"/>
    </row>
    <row r="233" spans="3:4" x14ac:dyDescent="0.2">
      <c r="C233" s="24"/>
      <c r="D233" s="24"/>
    </row>
    <row r="234" spans="3:4" x14ac:dyDescent="0.2">
      <c r="C234" s="24"/>
      <c r="D234" s="24"/>
    </row>
    <row r="235" spans="3:4" x14ac:dyDescent="0.2">
      <c r="C235" s="24"/>
      <c r="D235" s="24"/>
    </row>
    <row r="236" spans="3:4" x14ac:dyDescent="0.2">
      <c r="C236" s="24"/>
      <c r="D236" s="24"/>
    </row>
  </sheetData>
  <sheetProtection selectLockedCells="1" selectUnlockedCells="1"/>
  <sortState xmlns:xlrd2="http://schemas.microsoft.com/office/spreadsheetml/2017/richdata2" ref="A21:Z168">
    <sortCondition ref="C21:C16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0"/>
  <sheetViews>
    <sheetView topLeftCell="A93" workbookViewId="0">
      <selection activeCell="A92" sqref="A92"/>
    </sheetView>
  </sheetViews>
  <sheetFormatPr defaultRowHeight="12.75" x14ac:dyDescent="0.2"/>
  <cols>
    <col min="1" max="1" width="19.7109375" style="24" customWidth="1"/>
    <col min="2" max="2" width="4.42578125" customWidth="1"/>
    <col min="3" max="3" width="12.7109375" style="24" customWidth="1"/>
    <col min="4" max="4" width="5.42578125" customWidth="1"/>
    <col min="5" max="5" width="14.85546875" customWidth="1"/>
    <col min="7" max="7" width="12" customWidth="1"/>
    <col min="8" max="8" width="14.140625" style="2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0" t="s">
        <v>92</v>
      </c>
      <c r="I1" s="51" t="s">
        <v>93</v>
      </c>
      <c r="J1" s="52" t="s">
        <v>35</v>
      </c>
    </row>
    <row r="2" spans="1:16" x14ac:dyDescent="0.2">
      <c r="I2" s="53" t="s">
        <v>94</v>
      </c>
      <c r="J2" s="54" t="s">
        <v>34</v>
      </c>
    </row>
    <row r="3" spans="1:16" x14ac:dyDescent="0.2">
      <c r="A3" s="55" t="s">
        <v>95</v>
      </c>
      <c r="I3" s="53" t="s">
        <v>96</v>
      </c>
      <c r="J3" s="54" t="s">
        <v>32</v>
      </c>
    </row>
    <row r="4" spans="1:16" x14ac:dyDescent="0.2">
      <c r="I4" s="53" t="s">
        <v>97</v>
      </c>
      <c r="J4" s="54" t="s">
        <v>32</v>
      </c>
    </row>
    <row r="5" spans="1:16" x14ac:dyDescent="0.2">
      <c r="I5" s="56" t="s">
        <v>98</v>
      </c>
      <c r="J5" s="57" t="s">
        <v>33</v>
      </c>
    </row>
    <row r="11" spans="1:16" ht="12.75" customHeight="1" x14ac:dyDescent="0.2">
      <c r="A11" s="24" t="str">
        <f t="shared" ref="A11:A42" si="0">P11</f>
        <v> ORI 129 </v>
      </c>
      <c r="B11" s="14" t="str">
        <f t="shared" ref="B11:B42" si="1">IF(H11=INT(H11),"I","II")</f>
        <v>I</v>
      </c>
      <c r="C11" s="24">
        <f t="shared" ref="C11:C42" si="2">1*G11</f>
        <v>41247.438999999998</v>
      </c>
      <c r="D11" t="str">
        <f t="shared" ref="D11:D42" si="3">VLOOKUP(F11,I$1:J$5,2,FALSE)</f>
        <v>vis</v>
      </c>
      <c r="E11">
        <f>VLOOKUP(C11,Active!C$21:E$967,3,FALSE)</f>
        <v>-1959.9427767932905</v>
      </c>
      <c r="F11" s="14" t="s">
        <v>98</v>
      </c>
      <c r="G11" t="str">
        <f t="shared" ref="G11:G42" si="4">MID(I11,3,LEN(I11)-3)</f>
        <v>41247.439</v>
      </c>
      <c r="H11" s="24">
        <f t="shared" ref="H11:H42" si="5">1*K11</f>
        <v>-1960</v>
      </c>
      <c r="I11" s="58" t="s">
        <v>99</v>
      </c>
      <c r="J11" s="59" t="s">
        <v>100</v>
      </c>
      <c r="K11" s="58">
        <v>-1960</v>
      </c>
      <c r="L11" s="58" t="s">
        <v>101</v>
      </c>
      <c r="M11" s="59" t="s">
        <v>102</v>
      </c>
      <c r="N11" s="59"/>
      <c r="O11" s="60" t="s">
        <v>103</v>
      </c>
      <c r="P11" s="60" t="s">
        <v>104</v>
      </c>
    </row>
    <row r="12" spans="1:16" ht="12.75" customHeight="1" x14ac:dyDescent="0.2">
      <c r="A12" s="24" t="str">
        <f t="shared" si="0"/>
        <v> BBS 18 </v>
      </c>
      <c r="B12" s="14" t="str">
        <f t="shared" si="1"/>
        <v>I</v>
      </c>
      <c r="C12" s="24">
        <f t="shared" si="2"/>
        <v>42365.360999999997</v>
      </c>
      <c r="D12" t="str">
        <f t="shared" si="3"/>
        <v>vis</v>
      </c>
      <c r="E12">
        <f>VLOOKUP(C12,Active!C$21:E$967,3,FALSE)</f>
        <v>-1412.9944039069928</v>
      </c>
      <c r="F12" s="14" t="s">
        <v>98</v>
      </c>
      <c r="G12" t="str">
        <f t="shared" si="4"/>
        <v>42365.361</v>
      </c>
      <c r="H12" s="24">
        <f t="shared" si="5"/>
        <v>-1413</v>
      </c>
      <c r="I12" s="58" t="s">
        <v>105</v>
      </c>
      <c r="J12" s="59" t="s">
        <v>106</v>
      </c>
      <c r="K12" s="58">
        <v>-1413</v>
      </c>
      <c r="L12" s="58" t="s">
        <v>107</v>
      </c>
      <c r="M12" s="59" t="s">
        <v>102</v>
      </c>
      <c r="N12" s="59"/>
      <c r="O12" s="60" t="s">
        <v>108</v>
      </c>
      <c r="P12" s="60" t="s">
        <v>109</v>
      </c>
    </row>
    <row r="13" spans="1:16" ht="12.75" customHeight="1" x14ac:dyDescent="0.2">
      <c r="A13" s="24" t="str">
        <f t="shared" si="0"/>
        <v> BBS 18 </v>
      </c>
      <c r="B13" s="14" t="str">
        <f t="shared" si="1"/>
        <v>I</v>
      </c>
      <c r="C13" s="24">
        <f t="shared" si="2"/>
        <v>42365.364000000001</v>
      </c>
      <c r="D13" t="str">
        <f t="shared" si="3"/>
        <v>vis</v>
      </c>
      <c r="E13">
        <f>VLOOKUP(C13,Active!C$21:E$967,3,FALSE)</f>
        <v>-1412.9929361434808</v>
      </c>
      <c r="F13" s="14" t="s">
        <v>98</v>
      </c>
      <c r="G13" t="str">
        <f t="shared" si="4"/>
        <v>42365.364</v>
      </c>
      <c r="H13" s="24">
        <f t="shared" si="5"/>
        <v>-1413</v>
      </c>
      <c r="I13" s="58" t="s">
        <v>110</v>
      </c>
      <c r="J13" s="59" t="s">
        <v>111</v>
      </c>
      <c r="K13" s="58">
        <v>-1413</v>
      </c>
      <c r="L13" s="58" t="s">
        <v>112</v>
      </c>
      <c r="M13" s="59" t="s">
        <v>102</v>
      </c>
      <c r="N13" s="59"/>
      <c r="O13" s="60" t="s">
        <v>113</v>
      </c>
      <c r="P13" s="60" t="s">
        <v>109</v>
      </c>
    </row>
    <row r="14" spans="1:16" ht="12.75" customHeight="1" x14ac:dyDescent="0.2">
      <c r="A14" s="24" t="str">
        <f t="shared" si="0"/>
        <v> BBS 20 </v>
      </c>
      <c r="B14" s="14" t="str">
        <f t="shared" si="1"/>
        <v>I</v>
      </c>
      <c r="C14" s="24">
        <f t="shared" si="2"/>
        <v>42416.436000000002</v>
      </c>
      <c r="D14" t="str">
        <f t="shared" si="3"/>
        <v>vis</v>
      </c>
      <c r="E14">
        <f>VLOOKUP(C14,Active!C$21:E$967,3,FALSE)</f>
        <v>-1388.0057301487432</v>
      </c>
      <c r="F14" s="14" t="s">
        <v>98</v>
      </c>
      <c r="G14" t="str">
        <f t="shared" si="4"/>
        <v>42416.436</v>
      </c>
      <c r="H14" s="24">
        <f t="shared" si="5"/>
        <v>-1388</v>
      </c>
      <c r="I14" s="58" t="s">
        <v>114</v>
      </c>
      <c r="J14" s="59" t="s">
        <v>115</v>
      </c>
      <c r="K14" s="58">
        <v>-1388</v>
      </c>
      <c r="L14" s="58" t="s">
        <v>116</v>
      </c>
      <c r="M14" s="59" t="s">
        <v>102</v>
      </c>
      <c r="N14" s="59"/>
      <c r="O14" s="60" t="s">
        <v>108</v>
      </c>
      <c r="P14" s="60" t="s">
        <v>117</v>
      </c>
    </row>
    <row r="15" spans="1:16" ht="12.75" customHeight="1" x14ac:dyDescent="0.2">
      <c r="A15" s="24" t="str">
        <f t="shared" si="0"/>
        <v> BBS 20 </v>
      </c>
      <c r="B15" s="14" t="str">
        <f t="shared" si="1"/>
        <v>I</v>
      </c>
      <c r="C15" s="24">
        <f t="shared" si="2"/>
        <v>42416.438000000002</v>
      </c>
      <c r="D15" t="str">
        <f t="shared" si="3"/>
        <v>vis</v>
      </c>
      <c r="E15">
        <f>VLOOKUP(C15,Active!C$21:E$967,3,FALSE)</f>
        <v>-1388.0047516397362</v>
      </c>
      <c r="F15" s="14" t="s">
        <v>98</v>
      </c>
      <c r="G15" t="str">
        <f t="shared" si="4"/>
        <v>42416.438</v>
      </c>
      <c r="H15" s="24">
        <f t="shared" si="5"/>
        <v>-1388</v>
      </c>
      <c r="I15" s="58" t="s">
        <v>118</v>
      </c>
      <c r="J15" s="59" t="s">
        <v>119</v>
      </c>
      <c r="K15" s="58">
        <v>-1388</v>
      </c>
      <c r="L15" s="58" t="s">
        <v>120</v>
      </c>
      <c r="M15" s="59" t="s">
        <v>102</v>
      </c>
      <c r="N15" s="59"/>
      <c r="O15" s="60" t="s">
        <v>113</v>
      </c>
      <c r="P15" s="60" t="s">
        <v>117</v>
      </c>
    </row>
    <row r="16" spans="1:16" ht="12.75" customHeight="1" x14ac:dyDescent="0.2">
      <c r="A16" s="24" t="str">
        <f t="shared" si="0"/>
        <v> BBS 20 </v>
      </c>
      <c r="B16" s="14" t="str">
        <f t="shared" si="1"/>
        <v>I</v>
      </c>
      <c r="C16" s="24">
        <f t="shared" si="2"/>
        <v>42424.62</v>
      </c>
      <c r="D16" t="str">
        <f t="shared" si="3"/>
        <v>vis</v>
      </c>
      <c r="E16">
        <f>VLOOKUP(C16,Active!C$21:E$967,3,FALSE)</f>
        <v>-1384.0016712933827</v>
      </c>
      <c r="F16" s="14" t="s">
        <v>98</v>
      </c>
      <c r="G16" t="str">
        <f t="shared" si="4"/>
        <v>42424.620</v>
      </c>
      <c r="H16" s="24">
        <f t="shared" si="5"/>
        <v>-1384</v>
      </c>
      <c r="I16" s="58" t="s">
        <v>121</v>
      </c>
      <c r="J16" s="59" t="s">
        <v>122</v>
      </c>
      <c r="K16" s="58">
        <v>-1384</v>
      </c>
      <c r="L16" s="58" t="s">
        <v>123</v>
      </c>
      <c r="M16" s="59" t="s">
        <v>102</v>
      </c>
      <c r="N16" s="59"/>
      <c r="O16" s="60" t="s">
        <v>113</v>
      </c>
      <c r="P16" s="60" t="s">
        <v>117</v>
      </c>
    </row>
    <row r="17" spans="1:16" ht="12.75" customHeight="1" x14ac:dyDescent="0.2">
      <c r="A17" s="24" t="str">
        <f t="shared" si="0"/>
        <v> BBS 21 </v>
      </c>
      <c r="B17" s="14" t="str">
        <f t="shared" si="1"/>
        <v>I</v>
      </c>
      <c r="C17" s="24">
        <f t="shared" si="2"/>
        <v>42457.313000000002</v>
      </c>
      <c r="D17" t="str">
        <f t="shared" si="3"/>
        <v>vis</v>
      </c>
      <c r="E17">
        <f>VLOOKUP(C17,Active!C$21:E$967,3,FALSE)</f>
        <v>-1368.0064738155879</v>
      </c>
      <c r="F17" s="14" t="s">
        <v>98</v>
      </c>
      <c r="G17" t="str">
        <f t="shared" si="4"/>
        <v>42457.313</v>
      </c>
      <c r="H17" s="24">
        <f t="shared" si="5"/>
        <v>-1368</v>
      </c>
      <c r="I17" s="58" t="s">
        <v>124</v>
      </c>
      <c r="J17" s="59" t="s">
        <v>125</v>
      </c>
      <c r="K17" s="58">
        <v>-1368</v>
      </c>
      <c r="L17" s="58" t="s">
        <v>126</v>
      </c>
      <c r="M17" s="59" t="s">
        <v>102</v>
      </c>
      <c r="N17" s="59"/>
      <c r="O17" s="60" t="s">
        <v>113</v>
      </c>
      <c r="P17" s="60" t="s">
        <v>127</v>
      </c>
    </row>
    <row r="18" spans="1:16" ht="12.75" customHeight="1" x14ac:dyDescent="0.2">
      <c r="A18" s="24" t="str">
        <f t="shared" si="0"/>
        <v> BBS 21 </v>
      </c>
      <c r="B18" s="14" t="str">
        <f t="shared" si="1"/>
        <v>I</v>
      </c>
      <c r="C18" s="24">
        <f t="shared" si="2"/>
        <v>42461.400999999998</v>
      </c>
      <c r="D18" t="str">
        <f t="shared" si="3"/>
        <v>vis</v>
      </c>
      <c r="E18">
        <f>VLOOKUP(C18,Active!C$21:E$967,3,FALSE)</f>
        <v>-1366.0064014059235</v>
      </c>
      <c r="F18" s="14" t="s">
        <v>98</v>
      </c>
      <c r="G18" t="str">
        <f t="shared" si="4"/>
        <v>42461.401</v>
      </c>
      <c r="H18" s="24">
        <f t="shared" si="5"/>
        <v>-1366</v>
      </c>
      <c r="I18" s="58" t="s">
        <v>128</v>
      </c>
      <c r="J18" s="59" t="s">
        <v>129</v>
      </c>
      <c r="K18" s="58">
        <v>-1366</v>
      </c>
      <c r="L18" s="58" t="s">
        <v>126</v>
      </c>
      <c r="M18" s="59" t="s">
        <v>102</v>
      </c>
      <c r="N18" s="59"/>
      <c r="O18" s="60" t="s">
        <v>103</v>
      </c>
      <c r="P18" s="60" t="s">
        <v>127</v>
      </c>
    </row>
    <row r="19" spans="1:16" ht="12.75" customHeight="1" x14ac:dyDescent="0.2">
      <c r="A19" s="24" t="str">
        <f t="shared" si="0"/>
        <v> BBS 24 </v>
      </c>
      <c r="B19" s="14" t="str">
        <f t="shared" si="1"/>
        <v>I</v>
      </c>
      <c r="C19" s="24">
        <f t="shared" si="2"/>
        <v>42739.398999999998</v>
      </c>
      <c r="D19" t="str">
        <f t="shared" si="3"/>
        <v>vis</v>
      </c>
      <c r="E19">
        <f>VLOOKUP(C19,Active!C$21:E$967,3,FALSE)</f>
        <v>-1229.9946279855551</v>
      </c>
      <c r="F19" s="14" t="s">
        <v>98</v>
      </c>
      <c r="G19" t="str">
        <f t="shared" si="4"/>
        <v>42739.399</v>
      </c>
      <c r="H19" s="24">
        <f t="shared" si="5"/>
        <v>-1230</v>
      </c>
      <c r="I19" s="58" t="s">
        <v>130</v>
      </c>
      <c r="J19" s="59" t="s">
        <v>131</v>
      </c>
      <c r="K19" s="58">
        <v>-1230</v>
      </c>
      <c r="L19" s="58" t="s">
        <v>107</v>
      </c>
      <c r="M19" s="59" t="s">
        <v>102</v>
      </c>
      <c r="N19" s="59"/>
      <c r="O19" s="60" t="s">
        <v>113</v>
      </c>
      <c r="P19" s="60" t="s">
        <v>132</v>
      </c>
    </row>
    <row r="20" spans="1:16" ht="12.75" customHeight="1" x14ac:dyDescent="0.2">
      <c r="A20" s="24" t="str">
        <f t="shared" si="0"/>
        <v> BBS 24 </v>
      </c>
      <c r="B20" s="14" t="str">
        <f t="shared" si="1"/>
        <v>I</v>
      </c>
      <c r="C20" s="24">
        <f t="shared" si="2"/>
        <v>42741.421999999999</v>
      </c>
      <c r="D20" t="str">
        <f t="shared" si="3"/>
        <v>vis</v>
      </c>
      <c r="E20">
        <f>VLOOKUP(C20,Active!C$21:E$967,3,FALSE)</f>
        <v>-1229.0048661252915</v>
      </c>
      <c r="F20" s="14" t="s">
        <v>98</v>
      </c>
      <c r="G20" t="str">
        <f t="shared" si="4"/>
        <v>42741.422</v>
      </c>
      <c r="H20" s="24">
        <f t="shared" si="5"/>
        <v>-1229</v>
      </c>
      <c r="I20" s="58" t="s">
        <v>133</v>
      </c>
      <c r="J20" s="59" t="s">
        <v>134</v>
      </c>
      <c r="K20" s="58">
        <v>-1229</v>
      </c>
      <c r="L20" s="58" t="s">
        <v>120</v>
      </c>
      <c r="M20" s="59" t="s">
        <v>102</v>
      </c>
      <c r="N20" s="59"/>
      <c r="O20" s="60" t="s">
        <v>113</v>
      </c>
      <c r="P20" s="60" t="s">
        <v>132</v>
      </c>
    </row>
    <row r="21" spans="1:16" ht="12.75" customHeight="1" x14ac:dyDescent="0.2">
      <c r="A21" s="24" t="str">
        <f t="shared" si="0"/>
        <v> BBS 26 </v>
      </c>
      <c r="B21" s="14" t="str">
        <f t="shared" si="1"/>
        <v>I</v>
      </c>
      <c r="C21" s="24">
        <f t="shared" si="2"/>
        <v>42786.387000000002</v>
      </c>
      <c r="D21" t="str">
        <f t="shared" si="3"/>
        <v>vis</v>
      </c>
      <c r="E21">
        <f>VLOOKUP(C21,Active!C$21:E$967,3,FALSE)</f>
        <v>-1207.0055373824682</v>
      </c>
      <c r="F21" s="14" t="s">
        <v>98</v>
      </c>
      <c r="G21" t="str">
        <f t="shared" si="4"/>
        <v>42786.387</v>
      </c>
      <c r="H21" s="24">
        <f t="shared" si="5"/>
        <v>-1207</v>
      </c>
      <c r="I21" s="58" t="s">
        <v>135</v>
      </c>
      <c r="J21" s="59" t="s">
        <v>136</v>
      </c>
      <c r="K21" s="58">
        <v>-1207</v>
      </c>
      <c r="L21" s="58" t="s">
        <v>137</v>
      </c>
      <c r="M21" s="59" t="s">
        <v>102</v>
      </c>
      <c r="N21" s="59"/>
      <c r="O21" s="60" t="s">
        <v>103</v>
      </c>
      <c r="P21" s="60" t="s">
        <v>138</v>
      </c>
    </row>
    <row r="22" spans="1:16" ht="12.75" customHeight="1" x14ac:dyDescent="0.2">
      <c r="A22" s="24" t="str">
        <f t="shared" si="0"/>
        <v> BBS 26 </v>
      </c>
      <c r="B22" s="14" t="str">
        <f t="shared" si="1"/>
        <v>I</v>
      </c>
      <c r="C22" s="24">
        <f t="shared" si="2"/>
        <v>42827.271999999997</v>
      </c>
      <c r="D22" t="str">
        <f t="shared" si="3"/>
        <v>vis</v>
      </c>
      <c r="E22">
        <f>VLOOKUP(C22,Active!C$21:E$967,3,FALSE)</f>
        <v>-1187.0023670132891</v>
      </c>
      <c r="F22" s="14" t="s">
        <v>98</v>
      </c>
      <c r="G22" t="str">
        <f t="shared" si="4"/>
        <v>42827.272</v>
      </c>
      <c r="H22" s="24">
        <f t="shared" si="5"/>
        <v>-1187</v>
      </c>
      <c r="I22" s="58" t="s">
        <v>139</v>
      </c>
      <c r="J22" s="59" t="s">
        <v>140</v>
      </c>
      <c r="K22" s="58">
        <v>-1187</v>
      </c>
      <c r="L22" s="58" t="s">
        <v>141</v>
      </c>
      <c r="M22" s="59" t="s">
        <v>102</v>
      </c>
      <c r="N22" s="59"/>
      <c r="O22" s="60" t="s">
        <v>113</v>
      </c>
      <c r="P22" s="60" t="s">
        <v>138</v>
      </c>
    </row>
    <row r="23" spans="1:16" ht="12.75" customHeight="1" x14ac:dyDescent="0.2">
      <c r="A23" s="24" t="str">
        <f t="shared" si="0"/>
        <v> BBS 26 </v>
      </c>
      <c r="B23" s="14" t="str">
        <f t="shared" si="1"/>
        <v>I</v>
      </c>
      <c r="C23" s="24">
        <f t="shared" si="2"/>
        <v>42829.315999999999</v>
      </c>
      <c r="D23" t="str">
        <f t="shared" si="3"/>
        <v>vis</v>
      </c>
      <c r="E23">
        <f>VLOOKUP(C23,Active!C$21:E$967,3,FALSE)</f>
        <v>-1186.0023308084551</v>
      </c>
      <c r="F23" s="14" t="s">
        <v>98</v>
      </c>
      <c r="G23" t="str">
        <f t="shared" si="4"/>
        <v>42829.316</v>
      </c>
      <c r="H23" s="24">
        <f t="shared" si="5"/>
        <v>-1186</v>
      </c>
      <c r="I23" s="58" t="s">
        <v>142</v>
      </c>
      <c r="J23" s="59" t="s">
        <v>143</v>
      </c>
      <c r="K23" s="58">
        <v>-1186</v>
      </c>
      <c r="L23" s="58" t="s">
        <v>141</v>
      </c>
      <c r="M23" s="59" t="s">
        <v>102</v>
      </c>
      <c r="N23" s="59"/>
      <c r="O23" s="60" t="s">
        <v>103</v>
      </c>
      <c r="P23" s="60" t="s">
        <v>138</v>
      </c>
    </row>
    <row r="24" spans="1:16" ht="12.75" customHeight="1" x14ac:dyDescent="0.2">
      <c r="A24" s="24" t="str">
        <f t="shared" si="0"/>
        <v> BBS 30 </v>
      </c>
      <c r="B24" s="14" t="str">
        <f t="shared" si="1"/>
        <v>I</v>
      </c>
      <c r="C24" s="24">
        <f t="shared" si="2"/>
        <v>43029.616999999998</v>
      </c>
      <c r="D24" t="str">
        <f t="shared" si="3"/>
        <v>vis</v>
      </c>
      <c r="E24">
        <f>VLOOKUP(C24,Active!C$21:E$967,3,FALSE)</f>
        <v>-1088.004164534334</v>
      </c>
      <c r="F24" s="14" t="s">
        <v>98</v>
      </c>
      <c r="G24" t="str">
        <f t="shared" si="4"/>
        <v>43029.617</v>
      </c>
      <c r="H24" s="24">
        <f t="shared" si="5"/>
        <v>-1088</v>
      </c>
      <c r="I24" s="58" t="s">
        <v>144</v>
      </c>
      <c r="J24" s="59" t="s">
        <v>145</v>
      </c>
      <c r="K24" s="58">
        <v>-1088</v>
      </c>
      <c r="L24" s="58" t="s">
        <v>146</v>
      </c>
      <c r="M24" s="59" t="s">
        <v>102</v>
      </c>
      <c r="N24" s="59"/>
      <c r="O24" s="60" t="s">
        <v>113</v>
      </c>
      <c r="P24" s="60" t="s">
        <v>147</v>
      </c>
    </row>
    <row r="25" spans="1:16" ht="12.75" customHeight="1" x14ac:dyDescent="0.2">
      <c r="A25" s="24" t="str">
        <f t="shared" si="0"/>
        <v> BBS 32 </v>
      </c>
      <c r="B25" s="14" t="str">
        <f t="shared" si="1"/>
        <v>I</v>
      </c>
      <c r="C25" s="24">
        <f t="shared" si="2"/>
        <v>43154.3</v>
      </c>
      <c r="D25" t="str">
        <f t="shared" si="3"/>
        <v>vis</v>
      </c>
      <c r="E25">
        <f>VLOOKUP(C25,Active!C$21:E$967,3,FALSE)</f>
        <v>-1027.002445294007</v>
      </c>
      <c r="F25" s="14" t="s">
        <v>98</v>
      </c>
      <c r="G25" t="str">
        <f t="shared" si="4"/>
        <v>43154.300</v>
      </c>
      <c r="H25" s="24">
        <f t="shared" si="5"/>
        <v>-1027</v>
      </c>
      <c r="I25" s="58" t="s">
        <v>148</v>
      </c>
      <c r="J25" s="59" t="s">
        <v>149</v>
      </c>
      <c r="K25" s="58">
        <v>-1027</v>
      </c>
      <c r="L25" s="58" t="s">
        <v>141</v>
      </c>
      <c r="M25" s="59" t="s">
        <v>102</v>
      </c>
      <c r="N25" s="59"/>
      <c r="O25" s="60" t="s">
        <v>113</v>
      </c>
      <c r="P25" s="60" t="s">
        <v>150</v>
      </c>
    </row>
    <row r="26" spans="1:16" ht="12.75" customHeight="1" x14ac:dyDescent="0.2">
      <c r="A26" s="24" t="str">
        <f t="shared" si="0"/>
        <v> BBS 35 </v>
      </c>
      <c r="B26" s="14" t="str">
        <f t="shared" si="1"/>
        <v>I</v>
      </c>
      <c r="C26" s="24">
        <f t="shared" si="2"/>
        <v>43401.616000000002</v>
      </c>
      <c r="D26" t="str">
        <f t="shared" si="3"/>
        <v>vis</v>
      </c>
      <c r="E26">
        <f>VLOOKUP(C26,Active!C$21:E$967,3,FALSE)</f>
        <v>-906.00197854521127</v>
      </c>
      <c r="F26" s="14" t="s">
        <v>98</v>
      </c>
      <c r="G26" t="str">
        <f t="shared" si="4"/>
        <v>43401.616</v>
      </c>
      <c r="H26" s="24">
        <f t="shared" si="5"/>
        <v>-906</v>
      </c>
      <c r="I26" s="58" t="s">
        <v>151</v>
      </c>
      <c r="J26" s="59" t="s">
        <v>152</v>
      </c>
      <c r="K26" s="58">
        <v>-906</v>
      </c>
      <c r="L26" s="58" t="s">
        <v>153</v>
      </c>
      <c r="M26" s="59" t="s">
        <v>102</v>
      </c>
      <c r="N26" s="59"/>
      <c r="O26" s="60" t="s">
        <v>113</v>
      </c>
      <c r="P26" s="60" t="s">
        <v>154</v>
      </c>
    </row>
    <row r="27" spans="1:16" ht="12.75" customHeight="1" x14ac:dyDescent="0.2">
      <c r="A27" s="24" t="str">
        <f t="shared" si="0"/>
        <v> BBS 37 </v>
      </c>
      <c r="B27" s="14" t="str">
        <f t="shared" si="1"/>
        <v>I</v>
      </c>
      <c r="C27" s="24">
        <f t="shared" si="2"/>
        <v>43575.353000000003</v>
      </c>
      <c r="D27" t="str">
        <f t="shared" si="3"/>
        <v>vis</v>
      </c>
      <c r="E27">
        <f>VLOOKUP(C27,Active!C$21:E$967,3,FALSE)</f>
        <v>-821.00036889789487</v>
      </c>
      <c r="F27" s="14" t="s">
        <v>98</v>
      </c>
      <c r="G27" t="str">
        <f t="shared" si="4"/>
        <v>43575.353</v>
      </c>
      <c r="H27" s="24">
        <f t="shared" si="5"/>
        <v>-821</v>
      </c>
      <c r="I27" s="58" t="s">
        <v>155</v>
      </c>
      <c r="J27" s="59" t="s">
        <v>156</v>
      </c>
      <c r="K27" s="58">
        <v>-821</v>
      </c>
      <c r="L27" s="58" t="s">
        <v>157</v>
      </c>
      <c r="M27" s="59" t="s">
        <v>102</v>
      </c>
      <c r="N27" s="59"/>
      <c r="O27" s="60" t="s">
        <v>103</v>
      </c>
      <c r="P27" s="60" t="s">
        <v>158</v>
      </c>
    </row>
    <row r="28" spans="1:16" ht="12.75" customHeight="1" x14ac:dyDescent="0.2">
      <c r="A28" s="24" t="str">
        <f t="shared" si="0"/>
        <v> BBS 37 </v>
      </c>
      <c r="B28" s="14" t="str">
        <f t="shared" si="1"/>
        <v>I</v>
      </c>
      <c r="C28" s="24">
        <f t="shared" si="2"/>
        <v>43577.402000000002</v>
      </c>
      <c r="D28" t="str">
        <f t="shared" si="3"/>
        <v>vis</v>
      </c>
      <c r="E28">
        <f>VLOOKUP(C28,Active!C$21:E$967,3,FALSE)</f>
        <v>-819.99788642054534</v>
      </c>
      <c r="F28" s="14" t="s">
        <v>98</v>
      </c>
      <c r="G28" t="str">
        <f t="shared" si="4"/>
        <v>43577.402</v>
      </c>
      <c r="H28" s="24">
        <f t="shared" si="5"/>
        <v>-820</v>
      </c>
      <c r="I28" s="58" t="s">
        <v>159</v>
      </c>
      <c r="J28" s="59" t="s">
        <v>160</v>
      </c>
      <c r="K28" s="58">
        <v>-820</v>
      </c>
      <c r="L28" s="58" t="s">
        <v>161</v>
      </c>
      <c r="M28" s="59" t="s">
        <v>102</v>
      </c>
      <c r="N28" s="59"/>
      <c r="O28" s="60" t="s">
        <v>103</v>
      </c>
      <c r="P28" s="60" t="s">
        <v>158</v>
      </c>
    </row>
    <row r="29" spans="1:16" ht="12.75" customHeight="1" x14ac:dyDescent="0.2">
      <c r="A29" s="24" t="str">
        <f t="shared" si="0"/>
        <v> BBS 39 </v>
      </c>
      <c r="B29" s="14" t="str">
        <f t="shared" si="1"/>
        <v>I</v>
      </c>
      <c r="C29" s="24">
        <f t="shared" si="2"/>
        <v>43773.622000000003</v>
      </c>
      <c r="D29" t="str">
        <f t="shared" si="3"/>
        <v>vis</v>
      </c>
      <c r="E29">
        <f>VLOOKUP(C29,Active!C$21:E$967,3,FALSE)</f>
        <v>-723.99636777456635</v>
      </c>
      <c r="F29" s="14" t="s">
        <v>98</v>
      </c>
      <c r="G29" t="str">
        <f t="shared" si="4"/>
        <v>43773.622</v>
      </c>
      <c r="H29" s="24">
        <f t="shared" si="5"/>
        <v>-724</v>
      </c>
      <c r="I29" s="58" t="s">
        <v>162</v>
      </c>
      <c r="J29" s="59" t="s">
        <v>163</v>
      </c>
      <c r="K29" s="58">
        <v>-724</v>
      </c>
      <c r="L29" s="58" t="s">
        <v>164</v>
      </c>
      <c r="M29" s="59" t="s">
        <v>102</v>
      </c>
      <c r="N29" s="59"/>
      <c r="O29" s="60" t="s">
        <v>113</v>
      </c>
      <c r="P29" s="60" t="s">
        <v>165</v>
      </c>
    </row>
    <row r="30" spans="1:16" ht="12.75" customHeight="1" x14ac:dyDescent="0.2">
      <c r="A30" s="24" t="str">
        <f t="shared" si="0"/>
        <v> BBS 47 </v>
      </c>
      <c r="B30" s="14" t="str">
        <f t="shared" si="1"/>
        <v>I</v>
      </c>
      <c r="C30" s="24">
        <f t="shared" si="2"/>
        <v>44317.303999999996</v>
      </c>
      <c r="D30" t="str">
        <f t="shared" si="3"/>
        <v>vis</v>
      </c>
      <c r="E30">
        <f>VLOOKUP(C30,Active!C$21:E$967,3,FALSE)</f>
        <v>-457.99750088799931</v>
      </c>
      <c r="F30" s="14" t="s">
        <v>98</v>
      </c>
      <c r="G30" t="str">
        <f t="shared" si="4"/>
        <v>44317.304</v>
      </c>
      <c r="H30" s="24">
        <f t="shared" si="5"/>
        <v>-458</v>
      </c>
      <c r="I30" s="58" t="s">
        <v>166</v>
      </c>
      <c r="J30" s="59" t="s">
        <v>167</v>
      </c>
      <c r="K30" s="58">
        <v>-458</v>
      </c>
      <c r="L30" s="58" t="s">
        <v>168</v>
      </c>
      <c r="M30" s="59" t="s">
        <v>102</v>
      </c>
      <c r="N30" s="59"/>
      <c r="O30" s="60" t="s">
        <v>113</v>
      </c>
      <c r="P30" s="60" t="s">
        <v>169</v>
      </c>
    </row>
    <row r="31" spans="1:16" ht="12.75" customHeight="1" x14ac:dyDescent="0.2">
      <c r="A31" s="24" t="str">
        <f t="shared" si="0"/>
        <v> BBS 52 </v>
      </c>
      <c r="B31" s="14" t="str">
        <f t="shared" si="1"/>
        <v>I</v>
      </c>
      <c r="C31" s="24">
        <f t="shared" si="2"/>
        <v>44601.408000000003</v>
      </c>
      <c r="D31" t="str">
        <f t="shared" si="3"/>
        <v>vis</v>
      </c>
      <c r="E31">
        <f>VLOOKUP(C31,Active!C$21:E$967,3,FALSE)</f>
        <v>-318.99833947021477</v>
      </c>
      <c r="F31" s="14" t="s">
        <v>98</v>
      </c>
      <c r="G31" t="str">
        <f t="shared" si="4"/>
        <v>44601.408</v>
      </c>
      <c r="H31" s="24">
        <f t="shared" si="5"/>
        <v>-319</v>
      </c>
      <c r="I31" s="58" t="s">
        <v>170</v>
      </c>
      <c r="J31" s="59" t="s">
        <v>171</v>
      </c>
      <c r="K31" s="58">
        <v>-319</v>
      </c>
      <c r="L31" s="58" t="s">
        <v>172</v>
      </c>
      <c r="M31" s="59" t="s">
        <v>102</v>
      </c>
      <c r="N31" s="59"/>
      <c r="O31" s="60" t="s">
        <v>103</v>
      </c>
      <c r="P31" s="60" t="s">
        <v>173</v>
      </c>
    </row>
    <row r="32" spans="1:16" ht="12.75" customHeight="1" x14ac:dyDescent="0.2">
      <c r="A32" s="24" t="str">
        <f t="shared" si="0"/>
        <v> BBS 52 </v>
      </c>
      <c r="B32" s="14" t="str">
        <f t="shared" si="1"/>
        <v>I</v>
      </c>
      <c r="C32" s="24">
        <f t="shared" si="2"/>
        <v>44603.444000000003</v>
      </c>
      <c r="D32" t="str">
        <f t="shared" si="3"/>
        <v>vis</v>
      </c>
      <c r="E32">
        <f>VLOOKUP(C32,Active!C$21:E$967,3,FALSE)</f>
        <v>-318.00221730140828</v>
      </c>
      <c r="F32" s="14" t="s">
        <v>98</v>
      </c>
      <c r="G32" t="str">
        <f t="shared" si="4"/>
        <v>44603.444</v>
      </c>
      <c r="H32" s="24">
        <f t="shared" si="5"/>
        <v>-318</v>
      </c>
      <c r="I32" s="58" t="s">
        <v>174</v>
      </c>
      <c r="J32" s="59" t="s">
        <v>175</v>
      </c>
      <c r="K32" s="58">
        <v>-318</v>
      </c>
      <c r="L32" s="58" t="s">
        <v>141</v>
      </c>
      <c r="M32" s="59" t="s">
        <v>102</v>
      </c>
      <c r="N32" s="59"/>
      <c r="O32" s="60" t="s">
        <v>103</v>
      </c>
      <c r="P32" s="60" t="s">
        <v>173</v>
      </c>
    </row>
    <row r="33" spans="1:16" ht="12.75" customHeight="1" x14ac:dyDescent="0.2">
      <c r="A33" s="24" t="str">
        <f t="shared" si="0"/>
        <v> BBS 53 </v>
      </c>
      <c r="B33" s="14" t="str">
        <f t="shared" si="1"/>
        <v>I</v>
      </c>
      <c r="C33" s="24">
        <f t="shared" si="2"/>
        <v>44644.328000000001</v>
      </c>
      <c r="D33" t="str">
        <f t="shared" si="3"/>
        <v>vis</v>
      </c>
      <c r="E33">
        <f>VLOOKUP(C33,Active!C$21:E$967,3,FALSE)</f>
        <v>-297.99953618673084</v>
      </c>
      <c r="F33" s="14" t="s">
        <v>98</v>
      </c>
      <c r="G33" t="str">
        <f t="shared" si="4"/>
        <v>44644.328</v>
      </c>
      <c r="H33" s="24">
        <f t="shared" si="5"/>
        <v>-298</v>
      </c>
      <c r="I33" s="58" t="s">
        <v>176</v>
      </c>
      <c r="J33" s="59" t="s">
        <v>177</v>
      </c>
      <c r="K33" s="58">
        <v>-298</v>
      </c>
      <c r="L33" s="58" t="s">
        <v>178</v>
      </c>
      <c r="M33" s="59" t="s">
        <v>102</v>
      </c>
      <c r="N33" s="59"/>
      <c r="O33" s="60" t="s">
        <v>103</v>
      </c>
      <c r="P33" s="60" t="s">
        <v>179</v>
      </c>
    </row>
    <row r="34" spans="1:16" ht="12.75" customHeight="1" x14ac:dyDescent="0.2">
      <c r="A34" s="24" t="str">
        <f t="shared" si="0"/>
        <v> BBS 53 </v>
      </c>
      <c r="B34" s="14" t="str">
        <f t="shared" si="1"/>
        <v>I</v>
      </c>
      <c r="C34" s="24">
        <f t="shared" si="2"/>
        <v>44646.370999999999</v>
      </c>
      <c r="D34" t="str">
        <f t="shared" si="3"/>
        <v>vis</v>
      </c>
      <c r="E34">
        <f>VLOOKUP(C34,Active!C$21:E$967,3,FALSE)</f>
        <v>-296.99998923640197</v>
      </c>
      <c r="F34" s="14" t="s">
        <v>98</v>
      </c>
      <c r="G34" t="str">
        <f t="shared" si="4"/>
        <v>44646.371</v>
      </c>
      <c r="H34" s="24">
        <f t="shared" si="5"/>
        <v>-297</v>
      </c>
      <c r="I34" s="58" t="s">
        <v>180</v>
      </c>
      <c r="J34" s="59" t="s">
        <v>181</v>
      </c>
      <c r="K34" s="58">
        <v>-297</v>
      </c>
      <c r="L34" s="58" t="s">
        <v>182</v>
      </c>
      <c r="M34" s="59" t="s">
        <v>102</v>
      </c>
      <c r="N34" s="59"/>
      <c r="O34" s="60" t="s">
        <v>103</v>
      </c>
      <c r="P34" s="60" t="s">
        <v>179</v>
      </c>
    </row>
    <row r="35" spans="1:16" ht="12.75" customHeight="1" x14ac:dyDescent="0.2">
      <c r="A35" s="24" t="str">
        <f t="shared" si="0"/>
        <v> BBS 53 </v>
      </c>
      <c r="B35" s="14" t="str">
        <f t="shared" si="1"/>
        <v>I</v>
      </c>
      <c r="C35" s="24">
        <f t="shared" si="2"/>
        <v>44650.455000000002</v>
      </c>
      <c r="D35" t="str">
        <f t="shared" si="3"/>
        <v>vis</v>
      </c>
      <c r="E35">
        <f>VLOOKUP(C35,Active!C$21:E$967,3,FALSE)</f>
        <v>-295.00187384474759</v>
      </c>
      <c r="F35" s="14" t="s">
        <v>98</v>
      </c>
      <c r="G35" t="str">
        <f t="shared" si="4"/>
        <v>44650.455</v>
      </c>
      <c r="H35" s="24">
        <f t="shared" si="5"/>
        <v>-295</v>
      </c>
      <c r="I35" s="58" t="s">
        <v>183</v>
      </c>
      <c r="J35" s="59" t="s">
        <v>184</v>
      </c>
      <c r="K35" s="58">
        <v>-295</v>
      </c>
      <c r="L35" s="58" t="s">
        <v>153</v>
      </c>
      <c r="M35" s="59" t="s">
        <v>102</v>
      </c>
      <c r="N35" s="59"/>
      <c r="O35" s="60" t="s">
        <v>113</v>
      </c>
      <c r="P35" s="60" t="s">
        <v>179</v>
      </c>
    </row>
    <row r="36" spans="1:16" ht="12.75" customHeight="1" x14ac:dyDescent="0.2">
      <c r="A36" s="24" t="str">
        <f t="shared" si="0"/>
        <v> BBS 56 </v>
      </c>
      <c r="B36" s="14" t="str">
        <f t="shared" si="1"/>
        <v>I</v>
      </c>
      <c r="C36" s="24">
        <f t="shared" si="2"/>
        <v>44844.622000000003</v>
      </c>
      <c r="D36" t="str">
        <f t="shared" si="3"/>
        <v>vis</v>
      </c>
      <c r="E36">
        <f>VLOOKUP(C36,Active!C$21:E$967,3,FALSE)</f>
        <v>-200.0047946941319</v>
      </c>
      <c r="F36" s="14" t="s">
        <v>98</v>
      </c>
      <c r="G36" t="str">
        <f t="shared" si="4"/>
        <v>44844.622</v>
      </c>
      <c r="H36" s="24">
        <f t="shared" si="5"/>
        <v>-200</v>
      </c>
      <c r="I36" s="58" t="s">
        <v>185</v>
      </c>
      <c r="J36" s="59" t="s">
        <v>186</v>
      </c>
      <c r="K36" s="58">
        <v>-200</v>
      </c>
      <c r="L36" s="58" t="s">
        <v>120</v>
      </c>
      <c r="M36" s="59" t="s">
        <v>102</v>
      </c>
      <c r="N36" s="59"/>
      <c r="O36" s="60" t="s">
        <v>113</v>
      </c>
      <c r="P36" s="60" t="s">
        <v>187</v>
      </c>
    </row>
    <row r="37" spans="1:16" ht="12.75" customHeight="1" x14ac:dyDescent="0.2">
      <c r="A37" s="24" t="str">
        <f t="shared" si="0"/>
        <v> BBS 57 </v>
      </c>
      <c r="B37" s="14" t="str">
        <f t="shared" si="1"/>
        <v>I</v>
      </c>
      <c r="C37" s="24">
        <f t="shared" si="2"/>
        <v>44883.463000000003</v>
      </c>
      <c r="D37" t="str">
        <f t="shared" si="3"/>
        <v>vis</v>
      </c>
      <c r="E37">
        <f>VLOOKUP(C37,Active!C$21:E$967,3,FALSE)</f>
        <v>-181.00166052978332</v>
      </c>
      <c r="F37" s="14" t="s">
        <v>98</v>
      </c>
      <c r="G37" t="str">
        <f t="shared" si="4"/>
        <v>44883.463</v>
      </c>
      <c r="H37" s="24">
        <f t="shared" si="5"/>
        <v>-181</v>
      </c>
      <c r="I37" s="58" t="s">
        <v>188</v>
      </c>
      <c r="J37" s="59" t="s">
        <v>189</v>
      </c>
      <c r="K37" s="58">
        <v>-181</v>
      </c>
      <c r="L37" s="58" t="s">
        <v>123</v>
      </c>
      <c r="M37" s="59" t="s">
        <v>102</v>
      </c>
      <c r="N37" s="59"/>
      <c r="O37" s="60" t="s">
        <v>113</v>
      </c>
      <c r="P37" s="60" t="s">
        <v>190</v>
      </c>
    </row>
    <row r="38" spans="1:16" ht="12.75" customHeight="1" x14ac:dyDescent="0.2">
      <c r="A38" s="24" t="str">
        <f t="shared" si="0"/>
        <v> BBS 60 </v>
      </c>
      <c r="B38" s="14" t="str">
        <f t="shared" si="1"/>
        <v>I</v>
      </c>
      <c r="C38" s="24">
        <f t="shared" si="2"/>
        <v>45061.296999999999</v>
      </c>
      <c r="D38" t="str">
        <f t="shared" si="3"/>
        <v>vis</v>
      </c>
      <c r="E38">
        <f>VLOOKUP(C38,Active!C$21:E$967,3,FALSE)</f>
        <v>-93.995575182273058</v>
      </c>
      <c r="F38" s="14" t="s">
        <v>98</v>
      </c>
      <c r="G38" t="str">
        <f t="shared" si="4"/>
        <v>45061.297</v>
      </c>
      <c r="H38" s="24">
        <f t="shared" si="5"/>
        <v>-94</v>
      </c>
      <c r="I38" s="58" t="s">
        <v>191</v>
      </c>
      <c r="J38" s="59" t="s">
        <v>192</v>
      </c>
      <c r="K38" s="58">
        <v>-94</v>
      </c>
      <c r="L38" s="58" t="s">
        <v>193</v>
      </c>
      <c r="M38" s="59" t="s">
        <v>102</v>
      </c>
      <c r="N38" s="59"/>
      <c r="O38" s="60" t="s">
        <v>113</v>
      </c>
      <c r="P38" s="60" t="s">
        <v>194</v>
      </c>
    </row>
    <row r="39" spans="1:16" ht="12.75" customHeight="1" x14ac:dyDescent="0.2">
      <c r="A39" s="24" t="str">
        <f t="shared" si="0"/>
        <v> BBS 63 </v>
      </c>
      <c r="B39" s="14" t="str">
        <f t="shared" si="1"/>
        <v>I</v>
      </c>
      <c r="C39" s="24">
        <f t="shared" si="2"/>
        <v>45253.417000000001</v>
      </c>
      <c r="D39" t="str">
        <f t="shared" si="3"/>
        <v>vis</v>
      </c>
      <c r="E39">
        <f>VLOOKUP(C39,Active!C$21:E$967,3,FALSE)</f>
        <v>0</v>
      </c>
      <c r="F39" s="14" t="s">
        <v>98</v>
      </c>
      <c r="G39" t="str">
        <f t="shared" si="4"/>
        <v>45253.417</v>
      </c>
      <c r="H39" s="24">
        <f t="shared" si="5"/>
        <v>0</v>
      </c>
      <c r="I39" s="58" t="s">
        <v>195</v>
      </c>
      <c r="J39" s="59" t="s">
        <v>196</v>
      </c>
      <c r="K39" s="58">
        <v>0</v>
      </c>
      <c r="L39" s="58" t="s">
        <v>182</v>
      </c>
      <c r="M39" s="59" t="s">
        <v>102</v>
      </c>
      <c r="N39" s="59"/>
      <c r="O39" s="60" t="s">
        <v>113</v>
      </c>
      <c r="P39" s="60" t="s">
        <v>197</v>
      </c>
    </row>
    <row r="40" spans="1:16" ht="12.75" customHeight="1" x14ac:dyDescent="0.2">
      <c r="A40" s="24" t="str">
        <f t="shared" si="0"/>
        <v> BBS 64 </v>
      </c>
      <c r="B40" s="14" t="str">
        <f t="shared" si="1"/>
        <v>I</v>
      </c>
      <c r="C40" s="24">
        <f t="shared" si="2"/>
        <v>45345.39</v>
      </c>
      <c r="D40" t="str">
        <f t="shared" si="3"/>
        <v>vis</v>
      </c>
      <c r="E40">
        <f>VLOOKUP(C40,Active!C$21:E$967,3,FALSE)</f>
        <v>44.998204435971822</v>
      </c>
      <c r="F40" s="14" t="s">
        <v>98</v>
      </c>
      <c r="G40" t="str">
        <f t="shared" si="4"/>
        <v>45345.390</v>
      </c>
      <c r="H40" s="24">
        <f t="shared" si="5"/>
        <v>45</v>
      </c>
      <c r="I40" s="58" t="s">
        <v>198</v>
      </c>
      <c r="J40" s="59" t="s">
        <v>199</v>
      </c>
      <c r="K40" s="58">
        <v>45</v>
      </c>
      <c r="L40" s="58" t="s">
        <v>153</v>
      </c>
      <c r="M40" s="59" t="s">
        <v>102</v>
      </c>
      <c r="N40" s="59"/>
      <c r="O40" s="60" t="s">
        <v>103</v>
      </c>
      <c r="P40" s="60" t="s">
        <v>200</v>
      </c>
    </row>
    <row r="41" spans="1:16" ht="12.75" customHeight="1" x14ac:dyDescent="0.2">
      <c r="A41" s="24" t="str">
        <f t="shared" si="0"/>
        <v> BBS 68 </v>
      </c>
      <c r="B41" s="14" t="str">
        <f t="shared" si="1"/>
        <v>I</v>
      </c>
      <c r="C41" s="24">
        <f t="shared" si="2"/>
        <v>45386.279000000002</v>
      </c>
      <c r="D41" t="str">
        <f t="shared" si="3"/>
        <v>vis</v>
      </c>
      <c r="E41">
        <f>VLOOKUP(C41,Active!C$21:E$967,3,FALSE)</f>
        <v>65.003331823168253</v>
      </c>
      <c r="F41" s="14" t="s">
        <v>98</v>
      </c>
      <c r="G41" t="str">
        <f t="shared" si="4"/>
        <v>45386.279</v>
      </c>
      <c r="H41" s="24">
        <f t="shared" si="5"/>
        <v>65</v>
      </c>
      <c r="I41" s="58" t="s">
        <v>201</v>
      </c>
      <c r="J41" s="59" t="s">
        <v>202</v>
      </c>
      <c r="K41" s="58">
        <v>65</v>
      </c>
      <c r="L41" s="58" t="s">
        <v>164</v>
      </c>
      <c r="M41" s="59" t="s">
        <v>102</v>
      </c>
      <c r="N41" s="59"/>
      <c r="O41" s="60" t="s">
        <v>203</v>
      </c>
      <c r="P41" s="60" t="s">
        <v>204</v>
      </c>
    </row>
    <row r="42" spans="1:16" ht="12.75" customHeight="1" x14ac:dyDescent="0.2">
      <c r="A42" s="24" t="str">
        <f t="shared" si="0"/>
        <v> BBS 66 </v>
      </c>
      <c r="B42" s="14" t="str">
        <f t="shared" si="1"/>
        <v>I</v>
      </c>
      <c r="C42" s="24">
        <f t="shared" si="2"/>
        <v>45435.328000000001</v>
      </c>
      <c r="D42" t="str">
        <f t="shared" si="3"/>
        <v>vis</v>
      </c>
      <c r="E42">
        <f>VLOOKUP(C42,Active!C$21:E$967,3,FALSE)</f>
        <v>89.000775957642333</v>
      </c>
      <c r="F42" s="14" t="s">
        <v>98</v>
      </c>
      <c r="G42" t="str">
        <f t="shared" si="4"/>
        <v>45435.328</v>
      </c>
      <c r="H42" s="24">
        <f t="shared" si="5"/>
        <v>89</v>
      </c>
      <c r="I42" s="58" t="s">
        <v>205</v>
      </c>
      <c r="J42" s="59" t="s">
        <v>206</v>
      </c>
      <c r="K42" s="58">
        <v>89</v>
      </c>
      <c r="L42" s="58" t="s">
        <v>207</v>
      </c>
      <c r="M42" s="59" t="s">
        <v>102</v>
      </c>
      <c r="N42" s="59"/>
      <c r="O42" s="60" t="s">
        <v>208</v>
      </c>
      <c r="P42" s="60" t="s">
        <v>209</v>
      </c>
    </row>
    <row r="43" spans="1:16" ht="12.75" customHeight="1" x14ac:dyDescent="0.2">
      <c r="A43" s="24" t="str">
        <f t="shared" ref="A43:A74" si="6">P43</f>
        <v> BRNO 26 </v>
      </c>
      <c r="B43" s="14" t="str">
        <f t="shared" ref="B43:B74" si="7">IF(H43=INT(H43),"I","II")</f>
        <v>I</v>
      </c>
      <c r="C43" s="24">
        <f t="shared" ref="C43:C74" si="8">1*G43</f>
        <v>45672.425999999999</v>
      </c>
      <c r="D43" t="str">
        <f t="shared" ref="D43:D74" si="9">VLOOKUP(F43,I$1:J$5,2,FALSE)</f>
        <v>vis</v>
      </c>
      <c r="E43">
        <f>VLOOKUP(C43,Active!C$21:E$967,3,FALSE)</f>
        <v>205.00204019127807</v>
      </c>
      <c r="F43" s="14" t="s">
        <v>98</v>
      </c>
      <c r="G43" t="str">
        <f t="shared" ref="G43:G74" si="10">MID(I43,3,LEN(I43)-3)</f>
        <v>45672.426</v>
      </c>
      <c r="H43" s="24">
        <f t="shared" ref="H43:H74" si="11">1*K43</f>
        <v>205</v>
      </c>
      <c r="I43" s="58" t="s">
        <v>210</v>
      </c>
      <c r="J43" s="59" t="s">
        <v>211</v>
      </c>
      <c r="K43" s="58">
        <v>205</v>
      </c>
      <c r="L43" s="58" t="s">
        <v>161</v>
      </c>
      <c r="M43" s="59" t="s">
        <v>102</v>
      </c>
      <c r="N43" s="59"/>
      <c r="O43" s="60" t="s">
        <v>212</v>
      </c>
      <c r="P43" s="60" t="s">
        <v>213</v>
      </c>
    </row>
    <row r="44" spans="1:16" ht="12.75" customHeight="1" x14ac:dyDescent="0.2">
      <c r="A44" s="24" t="str">
        <f t="shared" si="6"/>
        <v> BBS 70 </v>
      </c>
      <c r="B44" s="14" t="str">
        <f t="shared" si="7"/>
        <v>I</v>
      </c>
      <c r="C44" s="24">
        <f t="shared" si="8"/>
        <v>45680.6</v>
      </c>
      <c r="D44" t="str">
        <f t="shared" si="9"/>
        <v>vis</v>
      </c>
      <c r="E44">
        <f>VLOOKUP(C44,Active!C$21:E$967,3,FALSE)</f>
        <v>209.00120650160392</v>
      </c>
      <c r="F44" s="14" t="s">
        <v>98</v>
      </c>
      <c r="G44" t="str">
        <f t="shared" si="10"/>
        <v>45680.600</v>
      </c>
      <c r="H44" s="24">
        <f t="shared" si="11"/>
        <v>209</v>
      </c>
      <c r="I44" s="58" t="s">
        <v>214</v>
      </c>
      <c r="J44" s="59" t="s">
        <v>215</v>
      </c>
      <c r="K44" s="58">
        <v>209</v>
      </c>
      <c r="L44" s="58" t="s">
        <v>207</v>
      </c>
      <c r="M44" s="59" t="s">
        <v>102</v>
      </c>
      <c r="N44" s="59"/>
      <c r="O44" s="60" t="s">
        <v>113</v>
      </c>
      <c r="P44" s="60" t="s">
        <v>216</v>
      </c>
    </row>
    <row r="45" spans="1:16" ht="12.75" customHeight="1" x14ac:dyDescent="0.2">
      <c r="A45" s="24" t="str">
        <f t="shared" si="6"/>
        <v> BBS 70 </v>
      </c>
      <c r="B45" s="14" t="str">
        <f t="shared" si="7"/>
        <v>I</v>
      </c>
      <c r="C45" s="24">
        <f t="shared" si="8"/>
        <v>45711.248</v>
      </c>
      <c r="D45" t="str">
        <f t="shared" si="9"/>
        <v>vis</v>
      </c>
      <c r="E45">
        <f>VLOOKUP(C45,Active!C$21:E$967,3,FALSE)</f>
        <v>223.99587852006303</v>
      </c>
      <c r="F45" s="14" t="s">
        <v>98</v>
      </c>
      <c r="G45" t="str">
        <f t="shared" si="10"/>
        <v>45711.248</v>
      </c>
      <c r="H45" s="24">
        <f t="shared" si="11"/>
        <v>224</v>
      </c>
      <c r="I45" s="58" t="s">
        <v>217</v>
      </c>
      <c r="J45" s="59" t="s">
        <v>218</v>
      </c>
      <c r="K45" s="58">
        <v>224</v>
      </c>
      <c r="L45" s="58" t="s">
        <v>219</v>
      </c>
      <c r="M45" s="59" t="s">
        <v>102</v>
      </c>
      <c r="N45" s="59"/>
      <c r="O45" s="60" t="s">
        <v>113</v>
      </c>
      <c r="P45" s="60" t="s">
        <v>216</v>
      </c>
    </row>
    <row r="46" spans="1:16" ht="12.75" customHeight="1" x14ac:dyDescent="0.2">
      <c r="A46" s="24" t="str">
        <f t="shared" si="6"/>
        <v> BBS 71 </v>
      </c>
      <c r="B46" s="14" t="str">
        <f t="shared" si="7"/>
        <v>I</v>
      </c>
      <c r="C46" s="24">
        <f t="shared" si="8"/>
        <v>45764.394</v>
      </c>
      <c r="D46" t="str">
        <f t="shared" si="9"/>
        <v>vis</v>
      </c>
      <c r="E46">
        <f>VLOOKUP(C46,Active!C$21:E$967,3,FALSE)</f>
        <v>249.99779835473444</v>
      </c>
      <c r="F46" s="14" t="s">
        <v>98</v>
      </c>
      <c r="G46" t="str">
        <f t="shared" si="10"/>
        <v>45764.394</v>
      </c>
      <c r="H46" s="24">
        <f t="shared" si="11"/>
        <v>250</v>
      </c>
      <c r="I46" s="58" t="s">
        <v>220</v>
      </c>
      <c r="J46" s="59" t="s">
        <v>221</v>
      </c>
      <c r="K46" s="58">
        <v>250</v>
      </c>
      <c r="L46" s="58" t="s">
        <v>141</v>
      </c>
      <c r="M46" s="59" t="s">
        <v>102</v>
      </c>
      <c r="N46" s="59"/>
      <c r="O46" s="60" t="s">
        <v>103</v>
      </c>
      <c r="P46" s="60" t="s">
        <v>222</v>
      </c>
    </row>
    <row r="47" spans="1:16" ht="12.75" customHeight="1" x14ac:dyDescent="0.2">
      <c r="A47" s="24" t="str">
        <f t="shared" si="6"/>
        <v> BBS 75 </v>
      </c>
      <c r="B47" s="14" t="str">
        <f t="shared" si="7"/>
        <v>I</v>
      </c>
      <c r="C47" s="24">
        <f t="shared" si="8"/>
        <v>46083.241999999998</v>
      </c>
      <c r="D47" t="str">
        <f t="shared" si="9"/>
        <v>vis</v>
      </c>
      <c r="E47">
        <f>VLOOKUP(C47,Active!C$21:E$967,3,FALSE)</f>
        <v>405.99561823666664</v>
      </c>
      <c r="F47" s="14" t="s">
        <v>98</v>
      </c>
      <c r="G47" t="str">
        <f t="shared" si="10"/>
        <v>46083.242</v>
      </c>
      <c r="H47" s="24">
        <f t="shared" si="11"/>
        <v>406</v>
      </c>
      <c r="I47" s="58" t="s">
        <v>223</v>
      </c>
      <c r="J47" s="59" t="s">
        <v>224</v>
      </c>
      <c r="K47" s="58">
        <v>406</v>
      </c>
      <c r="L47" s="58" t="s">
        <v>146</v>
      </c>
      <c r="M47" s="59" t="s">
        <v>102</v>
      </c>
      <c r="N47" s="59"/>
      <c r="O47" s="60" t="s">
        <v>225</v>
      </c>
      <c r="P47" s="60" t="s">
        <v>226</v>
      </c>
    </row>
    <row r="48" spans="1:16" ht="12.75" customHeight="1" x14ac:dyDescent="0.2">
      <c r="A48" s="24" t="str">
        <f t="shared" si="6"/>
        <v> BBS 75 </v>
      </c>
      <c r="B48" s="14" t="str">
        <f t="shared" si="7"/>
        <v>I</v>
      </c>
      <c r="C48" s="24">
        <f t="shared" si="8"/>
        <v>46083.254000000001</v>
      </c>
      <c r="D48" t="str">
        <f t="shared" si="9"/>
        <v>vis</v>
      </c>
      <c r="E48">
        <f>VLOOKUP(C48,Active!C$21:E$967,3,FALSE)</f>
        <v>406.00148929070798</v>
      </c>
      <c r="F48" s="14" t="s">
        <v>98</v>
      </c>
      <c r="G48" t="str">
        <f t="shared" si="10"/>
        <v>46083.254</v>
      </c>
      <c r="H48" s="24">
        <f t="shared" si="11"/>
        <v>406</v>
      </c>
      <c r="I48" s="58" t="s">
        <v>227</v>
      </c>
      <c r="J48" s="59" t="s">
        <v>228</v>
      </c>
      <c r="K48" s="58">
        <v>406</v>
      </c>
      <c r="L48" s="58" t="s">
        <v>172</v>
      </c>
      <c r="M48" s="59" t="s">
        <v>102</v>
      </c>
      <c r="N48" s="59"/>
      <c r="O48" s="60" t="s">
        <v>113</v>
      </c>
      <c r="P48" s="60" t="s">
        <v>226</v>
      </c>
    </row>
    <row r="49" spans="1:16" ht="12.75" customHeight="1" x14ac:dyDescent="0.2">
      <c r="A49" s="24" t="str">
        <f t="shared" si="6"/>
        <v> BBS 76 </v>
      </c>
      <c r="B49" s="14" t="str">
        <f t="shared" si="7"/>
        <v>I</v>
      </c>
      <c r="C49" s="24">
        <f t="shared" si="8"/>
        <v>46091.423000000003</v>
      </c>
      <c r="D49" t="str">
        <f t="shared" si="9"/>
        <v>vis</v>
      </c>
      <c r="E49">
        <f>VLOOKUP(C49,Active!C$21:E$967,3,FALSE)</f>
        <v>409.99820932851839</v>
      </c>
      <c r="F49" s="14" t="s">
        <v>98</v>
      </c>
      <c r="G49" t="str">
        <f t="shared" si="10"/>
        <v>46091.423</v>
      </c>
      <c r="H49" s="24">
        <f t="shared" si="11"/>
        <v>410</v>
      </c>
      <c r="I49" s="58" t="s">
        <v>229</v>
      </c>
      <c r="J49" s="59" t="s">
        <v>230</v>
      </c>
      <c r="K49" s="58">
        <v>410</v>
      </c>
      <c r="L49" s="58" t="s">
        <v>153</v>
      </c>
      <c r="M49" s="59" t="s">
        <v>102</v>
      </c>
      <c r="N49" s="59"/>
      <c r="O49" s="60" t="s">
        <v>203</v>
      </c>
      <c r="P49" s="60" t="s">
        <v>231</v>
      </c>
    </row>
    <row r="50" spans="1:16" ht="12.75" customHeight="1" x14ac:dyDescent="0.2">
      <c r="A50" s="24" t="str">
        <f t="shared" si="6"/>
        <v> BBS 82 </v>
      </c>
      <c r="B50" s="14" t="str">
        <f t="shared" si="7"/>
        <v>I</v>
      </c>
      <c r="C50" s="24">
        <f t="shared" si="8"/>
        <v>46827.243000000002</v>
      </c>
      <c r="D50" t="str">
        <f t="shared" si="9"/>
        <v>vis</v>
      </c>
      <c r="E50">
        <f>VLOOKUP(C50,Active!C$21:E$967,3,FALSE)</f>
        <v>770.00145797842049</v>
      </c>
      <c r="F50" s="14" t="s">
        <v>98</v>
      </c>
      <c r="G50" t="str">
        <f t="shared" si="10"/>
        <v>46827.243</v>
      </c>
      <c r="H50" s="24">
        <f t="shared" si="11"/>
        <v>770</v>
      </c>
      <c r="I50" s="58" t="s">
        <v>232</v>
      </c>
      <c r="J50" s="59" t="s">
        <v>233</v>
      </c>
      <c r="K50" s="58">
        <v>770</v>
      </c>
      <c r="L50" s="58" t="s">
        <v>172</v>
      </c>
      <c r="M50" s="59" t="s">
        <v>102</v>
      </c>
      <c r="N50" s="59"/>
      <c r="O50" s="60" t="s">
        <v>113</v>
      </c>
      <c r="P50" s="60" t="s">
        <v>234</v>
      </c>
    </row>
    <row r="51" spans="1:16" ht="12.75" customHeight="1" x14ac:dyDescent="0.2">
      <c r="A51" s="24" t="str">
        <f t="shared" si="6"/>
        <v> BBS 87 </v>
      </c>
      <c r="B51" s="14" t="str">
        <f t="shared" si="7"/>
        <v>I</v>
      </c>
      <c r="C51" s="24">
        <f t="shared" si="8"/>
        <v>47205.368999999999</v>
      </c>
      <c r="D51" t="str">
        <f t="shared" si="9"/>
        <v>vis</v>
      </c>
      <c r="E51">
        <f>VLOOKUP(C51,Active!C$21:E$967,3,FALSE)</f>
        <v>955.00130630952276</v>
      </c>
      <c r="F51" s="14" t="s">
        <v>98</v>
      </c>
      <c r="G51" t="str">
        <f t="shared" si="10"/>
        <v>47205.369</v>
      </c>
      <c r="H51" s="24">
        <f t="shared" si="11"/>
        <v>955</v>
      </c>
      <c r="I51" s="58" t="s">
        <v>235</v>
      </c>
      <c r="J51" s="59" t="s">
        <v>236</v>
      </c>
      <c r="K51" s="58">
        <v>955</v>
      </c>
      <c r="L51" s="58" t="s">
        <v>172</v>
      </c>
      <c r="M51" s="59" t="s">
        <v>102</v>
      </c>
      <c r="N51" s="59"/>
      <c r="O51" s="60" t="s">
        <v>103</v>
      </c>
      <c r="P51" s="60" t="s">
        <v>237</v>
      </c>
    </row>
    <row r="52" spans="1:16" ht="12.75" customHeight="1" x14ac:dyDescent="0.2">
      <c r="A52" s="24" t="str">
        <f t="shared" si="6"/>
        <v> BBS 87 </v>
      </c>
      <c r="B52" s="14" t="str">
        <f t="shared" si="7"/>
        <v>I</v>
      </c>
      <c r="C52" s="24">
        <f t="shared" si="8"/>
        <v>47207.411999999997</v>
      </c>
      <c r="D52" t="str">
        <f t="shared" si="9"/>
        <v>vis</v>
      </c>
      <c r="E52">
        <f>VLOOKUP(C52,Active!C$21:E$967,3,FALSE)</f>
        <v>956.00085325985162</v>
      </c>
      <c r="F52" s="14" t="s">
        <v>98</v>
      </c>
      <c r="G52" t="str">
        <f t="shared" si="10"/>
        <v>47207.412</v>
      </c>
      <c r="H52" s="24">
        <f t="shared" si="11"/>
        <v>956</v>
      </c>
      <c r="I52" s="58" t="s">
        <v>238</v>
      </c>
      <c r="J52" s="59" t="s">
        <v>239</v>
      </c>
      <c r="K52" s="58">
        <v>956</v>
      </c>
      <c r="L52" s="58" t="s">
        <v>207</v>
      </c>
      <c r="M52" s="59" t="s">
        <v>102</v>
      </c>
      <c r="N52" s="59"/>
      <c r="O52" s="60" t="s">
        <v>103</v>
      </c>
      <c r="P52" s="60" t="s">
        <v>237</v>
      </c>
    </row>
    <row r="53" spans="1:16" ht="12.75" customHeight="1" x14ac:dyDescent="0.2">
      <c r="A53" s="24" t="str">
        <f t="shared" si="6"/>
        <v> BBS 88 </v>
      </c>
      <c r="B53" s="14" t="str">
        <f t="shared" si="7"/>
        <v>I</v>
      </c>
      <c r="C53" s="24">
        <f t="shared" si="8"/>
        <v>47250.332000000002</v>
      </c>
      <c r="D53" t="str">
        <f t="shared" si="9"/>
        <v>vis</v>
      </c>
      <c r="E53">
        <f>VLOOKUP(C53,Active!C$21:E$967,3,FALSE)</f>
        <v>976.99965654333914</v>
      </c>
      <c r="F53" s="14" t="s">
        <v>98</v>
      </c>
      <c r="G53" t="str">
        <f t="shared" si="10"/>
        <v>47250.332</v>
      </c>
      <c r="H53" s="24">
        <f t="shared" si="11"/>
        <v>977</v>
      </c>
      <c r="I53" s="58" t="s">
        <v>240</v>
      </c>
      <c r="J53" s="59" t="s">
        <v>241</v>
      </c>
      <c r="K53" s="58">
        <v>977</v>
      </c>
      <c r="L53" s="58" t="s">
        <v>157</v>
      </c>
      <c r="M53" s="59" t="s">
        <v>102</v>
      </c>
      <c r="N53" s="59"/>
      <c r="O53" s="60" t="s">
        <v>113</v>
      </c>
      <c r="P53" s="60" t="s">
        <v>242</v>
      </c>
    </row>
    <row r="54" spans="1:16" ht="12.75" customHeight="1" x14ac:dyDescent="0.2">
      <c r="A54" s="24" t="str">
        <f t="shared" si="6"/>
        <v> BBS 90 </v>
      </c>
      <c r="B54" s="14" t="str">
        <f t="shared" si="7"/>
        <v>I</v>
      </c>
      <c r="C54" s="24">
        <f t="shared" si="8"/>
        <v>47483.358</v>
      </c>
      <c r="D54" t="str">
        <f t="shared" si="9"/>
        <v>vis</v>
      </c>
      <c r="E54">
        <f>VLOOKUP(C54,Active!C$21:E$967,3,FALSE)</f>
        <v>1091.0086764393618</v>
      </c>
      <c r="F54" s="14" t="s">
        <v>98</v>
      </c>
      <c r="G54" t="str">
        <f t="shared" si="10"/>
        <v>47483.358</v>
      </c>
      <c r="H54" s="24">
        <f t="shared" si="11"/>
        <v>1091</v>
      </c>
      <c r="I54" s="58" t="s">
        <v>243</v>
      </c>
      <c r="J54" s="59" t="s">
        <v>244</v>
      </c>
      <c r="K54" s="58">
        <v>1091</v>
      </c>
      <c r="L54" s="58" t="s">
        <v>245</v>
      </c>
      <c r="M54" s="59" t="s">
        <v>102</v>
      </c>
      <c r="N54" s="59"/>
      <c r="O54" s="60" t="s">
        <v>113</v>
      </c>
      <c r="P54" s="60" t="s">
        <v>246</v>
      </c>
    </row>
    <row r="55" spans="1:16" ht="12.75" customHeight="1" x14ac:dyDescent="0.2">
      <c r="A55" s="24" t="str">
        <f t="shared" si="6"/>
        <v> BBS 91 </v>
      </c>
      <c r="B55" s="14" t="str">
        <f t="shared" si="7"/>
        <v>I</v>
      </c>
      <c r="C55" s="24">
        <f t="shared" si="8"/>
        <v>47573.285000000003</v>
      </c>
      <c r="D55" t="str">
        <f t="shared" si="9"/>
        <v>vis</v>
      </c>
      <c r="E55">
        <f>VLOOKUP(C55,Active!C$21:E$967,3,FALSE)</f>
        <v>1135.0058661614962</v>
      </c>
      <c r="F55" s="14" t="s">
        <v>98</v>
      </c>
      <c r="G55" t="str">
        <f t="shared" si="10"/>
        <v>47573.285</v>
      </c>
      <c r="H55" s="24">
        <f t="shared" si="11"/>
        <v>1135</v>
      </c>
      <c r="I55" s="58" t="s">
        <v>247</v>
      </c>
      <c r="J55" s="59" t="s">
        <v>248</v>
      </c>
      <c r="K55" s="58">
        <v>1135</v>
      </c>
      <c r="L55" s="58" t="s">
        <v>249</v>
      </c>
      <c r="M55" s="59" t="s">
        <v>102</v>
      </c>
      <c r="N55" s="59"/>
      <c r="O55" s="60" t="s">
        <v>113</v>
      </c>
      <c r="P55" s="60" t="s">
        <v>250</v>
      </c>
    </row>
    <row r="56" spans="1:16" ht="12.75" customHeight="1" x14ac:dyDescent="0.2">
      <c r="A56" s="24" t="str">
        <f t="shared" si="6"/>
        <v> BBS 94 </v>
      </c>
      <c r="B56" s="14" t="str">
        <f t="shared" si="7"/>
        <v>I</v>
      </c>
      <c r="C56" s="24">
        <f t="shared" si="8"/>
        <v>47945.271999999997</v>
      </c>
      <c r="D56" t="str">
        <f t="shared" si="9"/>
        <v>vis</v>
      </c>
      <c r="E56">
        <f>VLOOKUP(C56,Active!C$21:E$967,3,FALSE)</f>
        <v>1317.0021810965741</v>
      </c>
      <c r="F56" s="14" t="str">
        <f>LEFT(M56,1)</f>
        <v>V</v>
      </c>
      <c r="G56" t="str">
        <f t="shared" si="10"/>
        <v>47945.272</v>
      </c>
      <c r="H56" s="24">
        <f t="shared" si="11"/>
        <v>1317</v>
      </c>
      <c r="I56" s="58" t="s">
        <v>251</v>
      </c>
      <c r="J56" s="59" t="s">
        <v>252</v>
      </c>
      <c r="K56" s="58">
        <v>1317</v>
      </c>
      <c r="L56" s="58" t="s">
        <v>161</v>
      </c>
      <c r="M56" s="59" t="s">
        <v>102</v>
      </c>
      <c r="N56" s="59"/>
      <c r="O56" s="60" t="s">
        <v>113</v>
      </c>
      <c r="P56" s="60" t="s">
        <v>253</v>
      </c>
    </row>
    <row r="57" spans="1:16" ht="12.75" customHeight="1" x14ac:dyDescent="0.2">
      <c r="A57" s="24" t="str">
        <f t="shared" si="6"/>
        <v> BBS 94 </v>
      </c>
      <c r="B57" s="14" t="str">
        <f t="shared" si="7"/>
        <v>I</v>
      </c>
      <c r="C57" s="24">
        <f t="shared" si="8"/>
        <v>47947.305</v>
      </c>
      <c r="D57" t="str">
        <f t="shared" si="9"/>
        <v>vis</v>
      </c>
      <c r="E57">
        <f>VLOOKUP(C57,Active!C$21:E$967,3,FALSE)</f>
        <v>1317.9968355018721</v>
      </c>
      <c r="F57" s="14" t="str">
        <f>LEFT(M57,1)</f>
        <v>V</v>
      </c>
      <c r="G57" t="str">
        <f t="shared" si="10"/>
        <v>47947.305</v>
      </c>
      <c r="H57" s="24">
        <f t="shared" si="11"/>
        <v>1318</v>
      </c>
      <c r="I57" s="58" t="s">
        <v>254</v>
      </c>
      <c r="J57" s="59" t="s">
        <v>255</v>
      </c>
      <c r="K57" s="58">
        <v>1318</v>
      </c>
      <c r="L57" s="58" t="s">
        <v>256</v>
      </c>
      <c r="M57" s="59" t="s">
        <v>102</v>
      </c>
      <c r="N57" s="59"/>
      <c r="O57" s="60" t="s">
        <v>103</v>
      </c>
      <c r="P57" s="60" t="s">
        <v>253</v>
      </c>
    </row>
    <row r="58" spans="1:16" ht="12.75" customHeight="1" x14ac:dyDescent="0.2">
      <c r="A58" s="24" t="str">
        <f t="shared" si="6"/>
        <v> BBS 97 </v>
      </c>
      <c r="B58" s="14" t="str">
        <f t="shared" si="7"/>
        <v>I</v>
      </c>
      <c r="C58" s="24">
        <f t="shared" si="8"/>
        <v>48272.300999999999</v>
      </c>
      <c r="D58" t="str">
        <f t="shared" si="9"/>
        <v>vis</v>
      </c>
      <c r="E58">
        <f>VLOOKUP(C58,Active!C$21:E$967,3,FALSE)</f>
        <v>1477.0025920703579</v>
      </c>
      <c r="F58" s="14" t="str">
        <f>LEFT(M58,1)</f>
        <v>V</v>
      </c>
      <c r="G58" t="str">
        <f t="shared" si="10"/>
        <v>48272.301</v>
      </c>
      <c r="H58" s="24">
        <f t="shared" si="11"/>
        <v>1477</v>
      </c>
      <c r="I58" s="58" t="s">
        <v>257</v>
      </c>
      <c r="J58" s="59" t="s">
        <v>258</v>
      </c>
      <c r="K58" s="58">
        <v>1477</v>
      </c>
      <c r="L58" s="58" t="s">
        <v>168</v>
      </c>
      <c r="M58" s="59" t="s">
        <v>102</v>
      </c>
      <c r="N58" s="59"/>
      <c r="O58" s="60" t="s">
        <v>103</v>
      </c>
      <c r="P58" s="60" t="s">
        <v>259</v>
      </c>
    </row>
    <row r="59" spans="1:16" ht="12.75" customHeight="1" x14ac:dyDescent="0.2">
      <c r="A59" s="24" t="str">
        <f t="shared" si="6"/>
        <v> BRNO 31 </v>
      </c>
      <c r="B59" s="14" t="str">
        <f t="shared" si="7"/>
        <v>I</v>
      </c>
      <c r="C59" s="24">
        <f t="shared" si="8"/>
        <v>48562.529000000002</v>
      </c>
      <c r="D59" t="str">
        <f t="shared" si="9"/>
        <v>vis</v>
      </c>
      <c r="E59">
        <f>VLOOKUP(C59,Active!C$21:E$967,3,FALSE)</f>
        <v>1618.9979480666136</v>
      </c>
      <c r="F59" s="14" t="str">
        <f>LEFT(M59,1)</f>
        <v>V</v>
      </c>
      <c r="G59" t="str">
        <f t="shared" si="10"/>
        <v>48562.529</v>
      </c>
      <c r="H59" s="24">
        <f t="shared" si="11"/>
        <v>1619</v>
      </c>
      <c r="I59" s="58" t="s">
        <v>260</v>
      </c>
      <c r="J59" s="59" t="s">
        <v>261</v>
      </c>
      <c r="K59" s="58">
        <v>1619</v>
      </c>
      <c r="L59" s="58" t="s">
        <v>153</v>
      </c>
      <c r="M59" s="59" t="s">
        <v>102</v>
      </c>
      <c r="N59" s="59"/>
      <c r="O59" s="60" t="s">
        <v>262</v>
      </c>
      <c r="P59" s="60" t="s">
        <v>263</v>
      </c>
    </row>
    <row r="60" spans="1:16" ht="12.75" customHeight="1" x14ac:dyDescent="0.2">
      <c r="A60" s="24" t="str">
        <f t="shared" si="6"/>
        <v> BBS 100 </v>
      </c>
      <c r="B60" s="14" t="str">
        <f t="shared" si="7"/>
        <v>I</v>
      </c>
      <c r="C60" s="24">
        <f t="shared" si="8"/>
        <v>48644.286</v>
      </c>
      <c r="D60" t="str">
        <f t="shared" si="9"/>
        <v>vis</v>
      </c>
      <c r="E60">
        <f>VLOOKUP(C60,Active!C$21:E$967,3,FALSE)</f>
        <v>1658.9979284964322</v>
      </c>
      <c r="F60" s="14" t="str">
        <f>LEFT(M60,1)</f>
        <v>V</v>
      </c>
      <c r="G60" t="str">
        <f t="shared" si="10"/>
        <v>48644.286</v>
      </c>
      <c r="H60" s="24">
        <f t="shared" si="11"/>
        <v>1659</v>
      </c>
      <c r="I60" s="58" t="s">
        <v>264</v>
      </c>
      <c r="J60" s="59" t="s">
        <v>265</v>
      </c>
      <c r="K60" s="58">
        <v>1659</v>
      </c>
      <c r="L60" s="58" t="s">
        <v>153</v>
      </c>
      <c r="M60" s="59" t="s">
        <v>102</v>
      </c>
      <c r="N60" s="59"/>
      <c r="O60" s="60" t="s">
        <v>103</v>
      </c>
      <c r="P60" s="60" t="s">
        <v>266</v>
      </c>
    </row>
    <row r="61" spans="1:16" ht="12.75" customHeight="1" x14ac:dyDescent="0.2">
      <c r="A61" s="24" t="str">
        <f t="shared" si="6"/>
        <v> BBS 100 </v>
      </c>
      <c r="B61" s="14" t="str">
        <f t="shared" si="7"/>
        <v>I</v>
      </c>
      <c r="C61" s="24">
        <f t="shared" si="8"/>
        <v>48644.292999999998</v>
      </c>
      <c r="D61" t="str">
        <f t="shared" si="9"/>
        <v>vis</v>
      </c>
      <c r="E61">
        <f>VLOOKUP(C61,Active!C$21:E$967,3,FALSE)</f>
        <v>1659.0013532779546</v>
      </c>
      <c r="F61" s="14" t="s">
        <v>98</v>
      </c>
      <c r="G61" t="str">
        <f t="shared" si="10"/>
        <v>48644.293</v>
      </c>
      <c r="H61" s="24">
        <f t="shared" si="11"/>
        <v>1659</v>
      </c>
      <c r="I61" s="58" t="s">
        <v>267</v>
      </c>
      <c r="J61" s="59" t="s">
        <v>268</v>
      </c>
      <c r="K61" s="58">
        <v>1659</v>
      </c>
      <c r="L61" s="58" t="s">
        <v>172</v>
      </c>
      <c r="M61" s="59" t="s">
        <v>102</v>
      </c>
      <c r="N61" s="59"/>
      <c r="O61" s="60" t="s">
        <v>113</v>
      </c>
      <c r="P61" s="60" t="s">
        <v>266</v>
      </c>
    </row>
    <row r="62" spans="1:16" ht="12.75" customHeight="1" x14ac:dyDescent="0.2">
      <c r="A62" s="24" t="str">
        <f t="shared" si="6"/>
        <v> BBS 103 </v>
      </c>
      <c r="B62" s="14" t="str">
        <f t="shared" si="7"/>
        <v>I</v>
      </c>
      <c r="C62" s="24">
        <f t="shared" si="8"/>
        <v>48977.453999999998</v>
      </c>
      <c r="D62" t="str">
        <f t="shared" si="9"/>
        <v>vis</v>
      </c>
      <c r="E62">
        <f>VLOOKUP(C62,Active!C$21:E$967,3,FALSE)</f>
        <v>1822.0018728662371</v>
      </c>
      <c r="F62" s="14" t="s">
        <v>98</v>
      </c>
      <c r="G62" t="str">
        <f t="shared" si="10"/>
        <v>48977.454</v>
      </c>
      <c r="H62" s="24">
        <f t="shared" si="11"/>
        <v>1822</v>
      </c>
      <c r="I62" s="58" t="s">
        <v>269</v>
      </c>
      <c r="J62" s="59" t="s">
        <v>270</v>
      </c>
      <c r="K62" s="58">
        <v>1822</v>
      </c>
      <c r="L62" s="58" t="s">
        <v>161</v>
      </c>
      <c r="M62" s="59" t="s">
        <v>102</v>
      </c>
      <c r="N62" s="59"/>
      <c r="O62" s="60" t="s">
        <v>113</v>
      </c>
      <c r="P62" s="60" t="s">
        <v>271</v>
      </c>
    </row>
    <row r="63" spans="1:16" ht="12.75" customHeight="1" x14ac:dyDescent="0.2">
      <c r="A63" s="24" t="str">
        <f t="shared" si="6"/>
        <v> BBS 103 </v>
      </c>
      <c r="B63" s="14" t="str">
        <f t="shared" si="7"/>
        <v>I</v>
      </c>
      <c r="C63" s="24">
        <f t="shared" si="8"/>
        <v>49065.336000000003</v>
      </c>
      <c r="D63" t="str">
        <f t="shared" si="9"/>
        <v>vis</v>
      </c>
      <c r="E63">
        <f>VLOOKUP(C63,Active!C$21:E$967,3,FALSE)</f>
        <v>1864.9985371290359</v>
      </c>
      <c r="F63" s="14" t="s">
        <v>98</v>
      </c>
      <c r="G63" t="str">
        <f t="shared" si="10"/>
        <v>49065.336</v>
      </c>
      <c r="H63" s="24">
        <f t="shared" si="11"/>
        <v>1865</v>
      </c>
      <c r="I63" s="58" t="s">
        <v>272</v>
      </c>
      <c r="J63" s="59" t="s">
        <v>273</v>
      </c>
      <c r="K63" s="58">
        <v>1865</v>
      </c>
      <c r="L63" s="58" t="s">
        <v>123</v>
      </c>
      <c r="M63" s="59" t="s">
        <v>102</v>
      </c>
      <c r="N63" s="59"/>
      <c r="O63" s="60" t="s">
        <v>103</v>
      </c>
      <c r="P63" s="60" t="s">
        <v>271</v>
      </c>
    </row>
    <row r="64" spans="1:16" ht="12.75" customHeight="1" x14ac:dyDescent="0.2">
      <c r="A64" s="24" t="str">
        <f t="shared" si="6"/>
        <v> BBS 106 </v>
      </c>
      <c r="B64" s="14" t="str">
        <f t="shared" si="7"/>
        <v>I</v>
      </c>
      <c r="C64" s="24">
        <f t="shared" si="8"/>
        <v>49439.362999999998</v>
      </c>
      <c r="D64" t="str">
        <f t="shared" si="9"/>
        <v>vis</v>
      </c>
      <c r="E64">
        <f>VLOOKUP(C64,Active!C$21:E$967,3,FALSE)</f>
        <v>2047.9929312509339</v>
      </c>
      <c r="F64" s="14" t="s">
        <v>98</v>
      </c>
      <c r="G64" t="str">
        <f t="shared" si="10"/>
        <v>49439.363</v>
      </c>
      <c r="H64" s="24">
        <f t="shared" si="11"/>
        <v>2048</v>
      </c>
      <c r="I64" s="58" t="s">
        <v>274</v>
      </c>
      <c r="J64" s="59" t="s">
        <v>275</v>
      </c>
      <c r="K64" s="58">
        <v>2048</v>
      </c>
      <c r="L64" s="58" t="s">
        <v>276</v>
      </c>
      <c r="M64" s="59" t="s">
        <v>102</v>
      </c>
      <c r="N64" s="59"/>
      <c r="O64" s="60" t="s">
        <v>113</v>
      </c>
      <c r="P64" s="60" t="s">
        <v>277</v>
      </c>
    </row>
    <row r="65" spans="1:16" ht="12.75" customHeight="1" x14ac:dyDescent="0.2">
      <c r="A65" s="24" t="str">
        <f t="shared" si="6"/>
        <v>OEJV 0060 </v>
      </c>
      <c r="B65" s="14" t="str">
        <f t="shared" si="7"/>
        <v>I</v>
      </c>
      <c r="C65" s="24">
        <f t="shared" si="8"/>
        <v>49678.510999999999</v>
      </c>
      <c r="D65" t="str">
        <f t="shared" si="9"/>
        <v>vis</v>
      </c>
      <c r="E65">
        <f>VLOOKUP(C65,Active!C$21:E$967,3,FALSE)</f>
        <v>2164.9971672164243</v>
      </c>
      <c r="F65" s="14" t="s">
        <v>98</v>
      </c>
      <c r="G65" t="str">
        <f t="shared" si="10"/>
        <v>49678.511</v>
      </c>
      <c r="H65" s="24">
        <f t="shared" si="11"/>
        <v>2165</v>
      </c>
      <c r="I65" s="58" t="s">
        <v>278</v>
      </c>
      <c r="J65" s="59" t="s">
        <v>279</v>
      </c>
      <c r="K65" s="58">
        <v>2165</v>
      </c>
      <c r="L65" s="58" t="s">
        <v>256</v>
      </c>
      <c r="M65" s="59" t="s">
        <v>102</v>
      </c>
      <c r="N65" s="59"/>
      <c r="O65" s="60" t="s">
        <v>280</v>
      </c>
      <c r="P65" s="61" t="s">
        <v>281</v>
      </c>
    </row>
    <row r="66" spans="1:16" ht="12.75" customHeight="1" x14ac:dyDescent="0.2">
      <c r="A66" s="24" t="str">
        <f t="shared" si="6"/>
        <v> BBS 109 </v>
      </c>
      <c r="B66" s="14" t="str">
        <f t="shared" si="7"/>
        <v>I</v>
      </c>
      <c r="C66" s="24">
        <f t="shared" si="8"/>
        <v>49723.483999999997</v>
      </c>
      <c r="D66" t="str">
        <f t="shared" si="9"/>
        <v>vis</v>
      </c>
      <c r="E66">
        <f>VLOOKUP(C66,Active!C$21:E$967,3,FALSE)</f>
        <v>2187.0004099952716</v>
      </c>
      <c r="F66" s="14" t="s">
        <v>98</v>
      </c>
      <c r="G66" t="str">
        <f t="shared" si="10"/>
        <v>49723.484</v>
      </c>
      <c r="H66" s="24">
        <f t="shared" si="11"/>
        <v>2187</v>
      </c>
      <c r="I66" s="58" t="s">
        <v>282</v>
      </c>
      <c r="J66" s="59" t="s">
        <v>283</v>
      </c>
      <c r="K66" s="58">
        <v>2187</v>
      </c>
      <c r="L66" s="58" t="s">
        <v>178</v>
      </c>
      <c r="M66" s="59" t="s">
        <v>102</v>
      </c>
      <c r="N66" s="59"/>
      <c r="O66" s="60" t="s">
        <v>284</v>
      </c>
      <c r="P66" s="60" t="s">
        <v>285</v>
      </c>
    </row>
    <row r="67" spans="1:16" ht="12.75" customHeight="1" x14ac:dyDescent="0.2">
      <c r="A67" s="24" t="str">
        <f t="shared" si="6"/>
        <v>IBVS 4558 </v>
      </c>
      <c r="B67" s="14" t="str">
        <f t="shared" si="7"/>
        <v>I</v>
      </c>
      <c r="C67" s="24">
        <f t="shared" si="8"/>
        <v>50716.809800000003</v>
      </c>
      <c r="D67" t="str">
        <f t="shared" si="9"/>
        <v>vis</v>
      </c>
      <c r="E67">
        <f>VLOOKUP(C67,Active!C$21:E$967,3,FALSE)</f>
        <v>2672.9895309321382</v>
      </c>
      <c r="F67" s="14" t="s">
        <v>98</v>
      </c>
      <c r="G67" t="str">
        <f t="shared" si="10"/>
        <v>50716.8098</v>
      </c>
      <c r="H67" s="24">
        <f t="shared" si="11"/>
        <v>2673</v>
      </c>
      <c r="I67" s="58" t="s">
        <v>286</v>
      </c>
      <c r="J67" s="59" t="s">
        <v>287</v>
      </c>
      <c r="K67" s="58">
        <v>2673</v>
      </c>
      <c r="L67" s="58" t="s">
        <v>288</v>
      </c>
      <c r="M67" s="59" t="s">
        <v>289</v>
      </c>
      <c r="N67" s="59" t="s">
        <v>290</v>
      </c>
      <c r="O67" s="60" t="s">
        <v>291</v>
      </c>
      <c r="P67" s="61" t="s">
        <v>292</v>
      </c>
    </row>
    <row r="68" spans="1:16" ht="12.75" customHeight="1" x14ac:dyDescent="0.2">
      <c r="A68" s="24" t="str">
        <f t="shared" si="6"/>
        <v> BBS 116 </v>
      </c>
      <c r="B68" s="14" t="str">
        <f t="shared" si="7"/>
        <v>I</v>
      </c>
      <c r="C68" s="24">
        <f t="shared" si="8"/>
        <v>50790.391000000003</v>
      </c>
      <c r="D68" t="str">
        <f t="shared" si="9"/>
        <v>vis</v>
      </c>
      <c r="E68">
        <f>VLOOKUP(C68,Active!C$21:E$967,3,FALSE)</f>
        <v>2708.9894643935263</v>
      </c>
      <c r="F68" s="14" t="s">
        <v>98</v>
      </c>
      <c r="G68" t="str">
        <f t="shared" si="10"/>
        <v>50790.391</v>
      </c>
      <c r="H68" s="24">
        <f t="shared" si="11"/>
        <v>2709</v>
      </c>
      <c r="I68" s="58" t="s">
        <v>293</v>
      </c>
      <c r="J68" s="59" t="s">
        <v>294</v>
      </c>
      <c r="K68" s="58">
        <v>2709</v>
      </c>
      <c r="L68" s="58" t="s">
        <v>295</v>
      </c>
      <c r="M68" s="59" t="s">
        <v>102</v>
      </c>
      <c r="N68" s="59"/>
      <c r="O68" s="60" t="s">
        <v>113</v>
      </c>
      <c r="P68" s="60" t="s">
        <v>296</v>
      </c>
    </row>
    <row r="69" spans="1:16" ht="12.75" customHeight="1" x14ac:dyDescent="0.2">
      <c r="A69" s="24" t="str">
        <f t="shared" si="6"/>
        <v> BBS 117 </v>
      </c>
      <c r="B69" s="14" t="str">
        <f t="shared" si="7"/>
        <v>I</v>
      </c>
      <c r="C69" s="24">
        <f t="shared" si="8"/>
        <v>50882.36</v>
      </c>
      <c r="D69" t="str">
        <f t="shared" si="9"/>
        <v>vis</v>
      </c>
      <c r="E69">
        <f>VLOOKUP(C69,Active!C$21:E$967,3,FALSE)</f>
        <v>2753.9857118114842</v>
      </c>
      <c r="F69" s="14" t="s">
        <v>98</v>
      </c>
      <c r="G69" t="str">
        <f t="shared" si="10"/>
        <v>50882.360</v>
      </c>
      <c r="H69" s="24">
        <f t="shared" si="11"/>
        <v>2754</v>
      </c>
      <c r="I69" s="58" t="s">
        <v>297</v>
      </c>
      <c r="J69" s="59" t="s">
        <v>298</v>
      </c>
      <c r="K69" s="58">
        <v>2754</v>
      </c>
      <c r="L69" s="58" t="s">
        <v>299</v>
      </c>
      <c r="M69" s="59" t="s">
        <v>102</v>
      </c>
      <c r="N69" s="59"/>
      <c r="O69" s="60" t="s">
        <v>113</v>
      </c>
      <c r="P69" s="60" t="s">
        <v>300</v>
      </c>
    </row>
    <row r="70" spans="1:16" ht="12.75" customHeight="1" x14ac:dyDescent="0.2">
      <c r="A70" s="24" t="str">
        <f t="shared" si="6"/>
        <v>OEJV 0074 </v>
      </c>
      <c r="B70" s="14" t="str">
        <f t="shared" si="7"/>
        <v>I</v>
      </c>
      <c r="C70" s="24">
        <f t="shared" si="8"/>
        <v>51867.525000000001</v>
      </c>
      <c r="D70" t="str">
        <f t="shared" si="9"/>
        <v>vis</v>
      </c>
      <c r="E70">
        <f>VLOOKUP(C70,Active!C$21:E$967,3,FALSE)</f>
        <v>3235.9821245974663</v>
      </c>
      <c r="F70" s="14" t="s">
        <v>98</v>
      </c>
      <c r="G70" t="str">
        <f t="shared" si="10"/>
        <v>51867.525</v>
      </c>
      <c r="H70" s="24">
        <f t="shared" si="11"/>
        <v>3236</v>
      </c>
      <c r="I70" s="58" t="s">
        <v>301</v>
      </c>
      <c r="J70" s="59" t="s">
        <v>302</v>
      </c>
      <c r="K70" s="58">
        <v>3236</v>
      </c>
      <c r="L70" s="58" t="s">
        <v>303</v>
      </c>
      <c r="M70" s="59" t="s">
        <v>102</v>
      </c>
      <c r="N70" s="59"/>
      <c r="O70" s="60" t="s">
        <v>304</v>
      </c>
      <c r="P70" s="61" t="s">
        <v>305</v>
      </c>
    </row>
    <row r="71" spans="1:16" ht="12.75" customHeight="1" x14ac:dyDescent="0.2">
      <c r="A71" s="24" t="str">
        <f t="shared" si="6"/>
        <v>BAVM 158 </v>
      </c>
      <c r="B71" s="14" t="str">
        <f t="shared" si="7"/>
        <v>I</v>
      </c>
      <c r="C71" s="24">
        <f t="shared" si="8"/>
        <v>52321.262699999999</v>
      </c>
      <c r="D71" t="str">
        <f t="shared" si="9"/>
        <v>vis</v>
      </c>
      <c r="E71">
        <f>VLOOKUP(C71,Active!C$21:E$967,3,FALSE)</f>
        <v>3457.9753376589947</v>
      </c>
      <c r="F71" s="14" t="s">
        <v>98</v>
      </c>
      <c r="G71" t="str">
        <f t="shared" si="10"/>
        <v>52321.2627</v>
      </c>
      <c r="H71" s="24">
        <f t="shared" si="11"/>
        <v>3458</v>
      </c>
      <c r="I71" s="58" t="s">
        <v>306</v>
      </c>
      <c r="J71" s="59" t="s">
        <v>307</v>
      </c>
      <c r="K71" s="58">
        <v>3458</v>
      </c>
      <c r="L71" s="58" t="s">
        <v>308</v>
      </c>
      <c r="M71" s="59" t="s">
        <v>289</v>
      </c>
      <c r="N71" s="59" t="s">
        <v>309</v>
      </c>
      <c r="O71" s="60" t="s">
        <v>310</v>
      </c>
      <c r="P71" s="61" t="s">
        <v>311</v>
      </c>
    </row>
    <row r="72" spans="1:16" ht="12.75" customHeight="1" x14ac:dyDescent="0.2">
      <c r="A72" s="24" t="str">
        <f t="shared" si="6"/>
        <v>OEJV 0074 </v>
      </c>
      <c r="B72" s="14" t="str">
        <f t="shared" si="7"/>
        <v>I</v>
      </c>
      <c r="C72" s="24">
        <f t="shared" si="8"/>
        <v>52321.266309999999</v>
      </c>
      <c r="D72" t="str">
        <f t="shared" si="9"/>
        <v>vis</v>
      </c>
      <c r="E72">
        <f>VLOOKUP(C72,Active!C$21:E$967,3,FALSE)</f>
        <v>3457.9771038677518</v>
      </c>
      <c r="F72" s="14" t="s">
        <v>98</v>
      </c>
      <c r="G72" t="str">
        <f t="shared" si="10"/>
        <v>52321.26631</v>
      </c>
      <c r="H72" s="24">
        <f t="shared" si="11"/>
        <v>3458</v>
      </c>
      <c r="I72" s="58" t="s">
        <v>312</v>
      </c>
      <c r="J72" s="59" t="s">
        <v>313</v>
      </c>
      <c r="K72" s="58">
        <v>3458</v>
      </c>
      <c r="L72" s="58" t="s">
        <v>314</v>
      </c>
      <c r="M72" s="59" t="s">
        <v>315</v>
      </c>
      <c r="N72" s="59" t="s">
        <v>93</v>
      </c>
      <c r="O72" s="60" t="s">
        <v>316</v>
      </c>
      <c r="P72" s="61" t="s">
        <v>305</v>
      </c>
    </row>
    <row r="73" spans="1:16" ht="12.75" customHeight="1" x14ac:dyDescent="0.2">
      <c r="A73" s="24" t="str">
        <f t="shared" si="6"/>
        <v> BBS 129 </v>
      </c>
      <c r="B73" s="14" t="str">
        <f t="shared" si="7"/>
        <v>I</v>
      </c>
      <c r="C73" s="24">
        <f t="shared" si="8"/>
        <v>52652.379000000001</v>
      </c>
      <c r="D73" t="str">
        <f t="shared" si="9"/>
        <v>vis</v>
      </c>
      <c r="E73">
        <f>VLOOKUP(C73,Active!C$21:E$967,3,FALSE)</f>
        <v>3619.9754785642922</v>
      </c>
      <c r="F73" s="14" t="s">
        <v>98</v>
      </c>
      <c r="G73" t="str">
        <f t="shared" si="10"/>
        <v>52652.379</v>
      </c>
      <c r="H73" s="24">
        <f t="shared" si="11"/>
        <v>3620</v>
      </c>
      <c r="I73" s="58" t="s">
        <v>317</v>
      </c>
      <c r="J73" s="59" t="s">
        <v>318</v>
      </c>
      <c r="K73" s="58">
        <v>3620</v>
      </c>
      <c r="L73" s="58" t="s">
        <v>319</v>
      </c>
      <c r="M73" s="59" t="s">
        <v>102</v>
      </c>
      <c r="N73" s="59"/>
      <c r="O73" s="60" t="s">
        <v>113</v>
      </c>
      <c r="P73" s="60" t="s">
        <v>320</v>
      </c>
    </row>
    <row r="74" spans="1:16" ht="12.75" customHeight="1" x14ac:dyDescent="0.2">
      <c r="A74" s="24" t="str">
        <f t="shared" si="6"/>
        <v>BAVM 158 </v>
      </c>
      <c r="B74" s="14" t="str">
        <f t="shared" si="7"/>
        <v>I</v>
      </c>
      <c r="C74" s="24">
        <f t="shared" si="8"/>
        <v>52695.301200000002</v>
      </c>
      <c r="D74" t="str">
        <f t="shared" si="9"/>
        <v>vis</v>
      </c>
      <c r="E74">
        <f>VLOOKUP(C74,Active!C$21:E$967,3,FALSE)</f>
        <v>3640.9753582076851</v>
      </c>
      <c r="F74" s="14" t="s">
        <v>98</v>
      </c>
      <c r="G74" t="str">
        <f t="shared" si="10"/>
        <v>52695.3012</v>
      </c>
      <c r="H74" s="24">
        <f t="shared" si="11"/>
        <v>3641</v>
      </c>
      <c r="I74" s="58" t="s">
        <v>321</v>
      </c>
      <c r="J74" s="59" t="s">
        <v>322</v>
      </c>
      <c r="K74" s="58">
        <v>3641</v>
      </c>
      <c r="L74" s="58" t="s">
        <v>308</v>
      </c>
      <c r="M74" s="59" t="s">
        <v>289</v>
      </c>
      <c r="N74" s="59" t="s">
        <v>309</v>
      </c>
      <c r="O74" s="60" t="s">
        <v>310</v>
      </c>
      <c r="P74" s="61" t="s">
        <v>311</v>
      </c>
    </row>
    <row r="75" spans="1:16" ht="12.75" customHeight="1" x14ac:dyDescent="0.2">
      <c r="A75" s="24" t="str">
        <f t="shared" ref="A75:A106" si="12">P75</f>
        <v> BBS 130 </v>
      </c>
      <c r="B75" s="14" t="str">
        <f t="shared" ref="B75:B106" si="13">IF(H75=INT(H75),"I","II")</f>
        <v>I</v>
      </c>
      <c r="C75" s="24">
        <f t="shared" ref="C75:C106" si="14">1*G75</f>
        <v>52897.637000000002</v>
      </c>
      <c r="D75" t="str">
        <f t="shared" ref="D75:D106" si="15">VLOOKUP(F75,I$1:J$5,2,FALSE)</f>
        <v>vis</v>
      </c>
      <c r="E75">
        <f>VLOOKUP(C75,Active!C$21:E$967,3,FALSE)</f>
        <v>3739.9690595452093</v>
      </c>
      <c r="F75" s="14" t="s">
        <v>98</v>
      </c>
      <c r="G75" t="str">
        <f t="shared" ref="G75:G106" si="16">MID(I75,3,LEN(I75)-3)</f>
        <v>52897.637</v>
      </c>
      <c r="H75" s="24">
        <f t="shared" ref="H75:H106" si="17">1*K75</f>
        <v>3740</v>
      </c>
      <c r="I75" s="58" t="s">
        <v>323</v>
      </c>
      <c r="J75" s="59" t="s">
        <v>324</v>
      </c>
      <c r="K75" s="58">
        <v>3740</v>
      </c>
      <c r="L75" s="58" t="s">
        <v>325</v>
      </c>
      <c r="M75" s="59" t="s">
        <v>102</v>
      </c>
      <c r="N75" s="59"/>
      <c r="O75" s="60" t="s">
        <v>113</v>
      </c>
      <c r="P75" s="60" t="s">
        <v>326</v>
      </c>
    </row>
    <row r="76" spans="1:16" ht="12.75" customHeight="1" x14ac:dyDescent="0.2">
      <c r="A76" s="24" t="str">
        <f t="shared" si="12"/>
        <v>IBVS 5493 </v>
      </c>
      <c r="B76" s="14" t="str">
        <f t="shared" si="13"/>
        <v>I</v>
      </c>
      <c r="C76" s="24">
        <f t="shared" si="14"/>
        <v>52952.831899999997</v>
      </c>
      <c r="D76" t="str">
        <f t="shared" si="15"/>
        <v>vis</v>
      </c>
      <c r="E76">
        <f>VLOOKUP(C76,Active!C$21:E$967,3,FALSE)</f>
        <v>3766.9734129317776</v>
      </c>
      <c r="F76" s="14" t="s">
        <v>98</v>
      </c>
      <c r="G76" t="str">
        <f t="shared" si="16"/>
        <v>52952.8319</v>
      </c>
      <c r="H76" s="24">
        <f t="shared" si="17"/>
        <v>3767</v>
      </c>
      <c r="I76" s="58" t="s">
        <v>327</v>
      </c>
      <c r="J76" s="59" t="s">
        <v>328</v>
      </c>
      <c r="K76" s="58">
        <v>3767</v>
      </c>
      <c r="L76" s="58" t="s">
        <v>329</v>
      </c>
      <c r="M76" s="59" t="s">
        <v>289</v>
      </c>
      <c r="N76" s="59" t="s">
        <v>290</v>
      </c>
      <c r="O76" s="60" t="s">
        <v>330</v>
      </c>
      <c r="P76" s="61" t="s">
        <v>331</v>
      </c>
    </row>
    <row r="77" spans="1:16" ht="12.75" customHeight="1" x14ac:dyDescent="0.2">
      <c r="A77" s="24" t="str">
        <f t="shared" si="12"/>
        <v>IBVS 5893 </v>
      </c>
      <c r="B77" s="14" t="str">
        <f t="shared" si="13"/>
        <v>I</v>
      </c>
      <c r="C77" s="24">
        <f t="shared" si="14"/>
        <v>54138.309500000003</v>
      </c>
      <c r="D77" t="str">
        <f t="shared" si="15"/>
        <v>vis</v>
      </c>
      <c r="E77">
        <f>VLOOKUP(C77,Active!C$21:E$967,3,FALSE)</f>
        <v>4346.9736673441221</v>
      </c>
      <c r="F77" s="14" t="s">
        <v>98</v>
      </c>
      <c r="G77" t="str">
        <f t="shared" si="16"/>
        <v>54138.3095</v>
      </c>
      <c r="H77" s="24">
        <f t="shared" si="17"/>
        <v>4347</v>
      </c>
      <c r="I77" s="58" t="s">
        <v>332</v>
      </c>
      <c r="J77" s="59" t="s">
        <v>333</v>
      </c>
      <c r="K77" s="58">
        <v>4347</v>
      </c>
      <c r="L77" s="58" t="s">
        <v>334</v>
      </c>
      <c r="M77" s="59" t="s">
        <v>315</v>
      </c>
      <c r="N77" s="59" t="s">
        <v>93</v>
      </c>
      <c r="O77" s="60" t="s">
        <v>335</v>
      </c>
      <c r="P77" s="61" t="s">
        <v>336</v>
      </c>
    </row>
    <row r="78" spans="1:16" ht="12.75" customHeight="1" x14ac:dyDescent="0.2">
      <c r="A78" s="24" t="str">
        <f t="shared" si="12"/>
        <v>JAAVSO 36(2);171 </v>
      </c>
      <c r="B78" s="14" t="str">
        <f t="shared" si="13"/>
        <v>I</v>
      </c>
      <c r="C78" s="24">
        <f t="shared" si="14"/>
        <v>54397.8894</v>
      </c>
      <c r="D78" t="str">
        <f t="shared" si="15"/>
        <v>vis</v>
      </c>
      <c r="E78">
        <f>VLOOKUP(C78,Active!C$21:E$967,3,FALSE)</f>
        <v>4473.9743023964656</v>
      </c>
      <c r="F78" s="14" t="s">
        <v>98</v>
      </c>
      <c r="G78" t="str">
        <f t="shared" si="16"/>
        <v>54397.8894</v>
      </c>
      <c r="H78" s="24">
        <f t="shared" si="17"/>
        <v>4474</v>
      </c>
      <c r="I78" s="58" t="s">
        <v>337</v>
      </c>
      <c r="J78" s="59" t="s">
        <v>338</v>
      </c>
      <c r="K78" s="58">
        <v>4474</v>
      </c>
      <c r="L78" s="58" t="s">
        <v>339</v>
      </c>
      <c r="M78" s="59" t="s">
        <v>315</v>
      </c>
      <c r="N78" s="59" t="s">
        <v>340</v>
      </c>
      <c r="O78" s="60" t="s">
        <v>341</v>
      </c>
      <c r="P78" s="61" t="s">
        <v>342</v>
      </c>
    </row>
    <row r="79" spans="1:16" ht="12.75" customHeight="1" x14ac:dyDescent="0.2">
      <c r="A79" s="24" t="str">
        <f t="shared" si="12"/>
        <v>IBVS 5820 </v>
      </c>
      <c r="B79" s="14" t="str">
        <f t="shared" si="13"/>
        <v>I</v>
      </c>
      <c r="C79" s="24">
        <f t="shared" si="14"/>
        <v>54440.823600000003</v>
      </c>
      <c r="D79" t="str">
        <f t="shared" si="15"/>
        <v>vis</v>
      </c>
      <c r="E79">
        <f>VLOOKUP(C79,Active!C$21:E$967,3,FALSE)</f>
        <v>4494.9800530939001</v>
      </c>
      <c r="F79" s="14" t="s">
        <v>98</v>
      </c>
      <c r="G79" t="str">
        <f t="shared" si="16"/>
        <v>54440.8236</v>
      </c>
      <c r="H79" s="24">
        <f t="shared" si="17"/>
        <v>4495</v>
      </c>
      <c r="I79" s="58" t="s">
        <v>343</v>
      </c>
      <c r="J79" s="59" t="s">
        <v>344</v>
      </c>
      <c r="K79" s="58">
        <v>4495</v>
      </c>
      <c r="L79" s="58" t="s">
        <v>345</v>
      </c>
      <c r="M79" s="59" t="s">
        <v>315</v>
      </c>
      <c r="N79" s="59" t="s">
        <v>346</v>
      </c>
      <c r="O79" s="60" t="s">
        <v>330</v>
      </c>
      <c r="P79" s="61" t="s">
        <v>347</v>
      </c>
    </row>
    <row r="80" spans="1:16" ht="12.75" customHeight="1" x14ac:dyDescent="0.2">
      <c r="A80" s="24" t="str">
        <f t="shared" si="12"/>
        <v>BAVM 209 </v>
      </c>
      <c r="B80" s="14" t="str">
        <f t="shared" si="13"/>
        <v>I</v>
      </c>
      <c r="C80" s="24">
        <f t="shared" si="14"/>
        <v>54835.29</v>
      </c>
      <c r="D80" t="str">
        <f t="shared" si="15"/>
        <v>vis</v>
      </c>
      <c r="E80">
        <f>VLOOKUP(C80,Active!C$21:E$967,3,FALSE)</f>
        <v>4687.9745157114303</v>
      </c>
      <c r="F80" s="14" t="s">
        <v>98</v>
      </c>
      <c r="G80" t="str">
        <f t="shared" si="16"/>
        <v>54835.2900</v>
      </c>
      <c r="H80" s="24">
        <f t="shared" si="17"/>
        <v>4688</v>
      </c>
      <c r="I80" s="58" t="s">
        <v>348</v>
      </c>
      <c r="J80" s="59" t="s">
        <v>349</v>
      </c>
      <c r="K80" s="58">
        <v>4688</v>
      </c>
      <c r="L80" s="58" t="s">
        <v>350</v>
      </c>
      <c r="M80" s="59" t="s">
        <v>315</v>
      </c>
      <c r="N80" s="59" t="s">
        <v>351</v>
      </c>
      <c r="O80" s="60" t="s">
        <v>352</v>
      </c>
      <c r="P80" s="61" t="s">
        <v>353</v>
      </c>
    </row>
    <row r="81" spans="1:16" ht="12.75" customHeight="1" x14ac:dyDescent="0.2">
      <c r="A81" s="24" t="str">
        <f t="shared" si="12"/>
        <v>IBVS 5893 </v>
      </c>
      <c r="B81" s="14" t="str">
        <f t="shared" si="13"/>
        <v>I</v>
      </c>
      <c r="C81" s="24">
        <f t="shared" si="14"/>
        <v>54841.4208</v>
      </c>
      <c r="D81" t="str">
        <f t="shared" si="15"/>
        <v>vis</v>
      </c>
      <c r="E81">
        <f>VLOOKUP(C81,Active!C$21:E$967,3,FALSE)</f>
        <v>4690.9740372205251</v>
      </c>
      <c r="F81" s="14" t="s">
        <v>98</v>
      </c>
      <c r="G81" t="str">
        <f t="shared" si="16"/>
        <v>54841.4208</v>
      </c>
      <c r="H81" s="24">
        <f t="shared" si="17"/>
        <v>4691</v>
      </c>
      <c r="I81" s="58" t="s">
        <v>354</v>
      </c>
      <c r="J81" s="59" t="s">
        <v>355</v>
      </c>
      <c r="K81" s="58" t="s">
        <v>356</v>
      </c>
      <c r="L81" s="58" t="s">
        <v>357</v>
      </c>
      <c r="M81" s="59" t="s">
        <v>315</v>
      </c>
      <c r="N81" s="59" t="s">
        <v>98</v>
      </c>
      <c r="O81" s="60" t="s">
        <v>335</v>
      </c>
      <c r="P81" s="61" t="s">
        <v>336</v>
      </c>
    </row>
    <row r="82" spans="1:16" ht="12.75" customHeight="1" x14ac:dyDescent="0.2">
      <c r="A82" s="24" t="str">
        <f t="shared" si="12"/>
        <v>BAVM 209 </v>
      </c>
      <c r="B82" s="14" t="str">
        <f t="shared" si="13"/>
        <v>I</v>
      </c>
      <c r="C82" s="24">
        <f t="shared" si="14"/>
        <v>54845.5092</v>
      </c>
      <c r="D82" t="str">
        <f t="shared" si="15"/>
        <v>vis</v>
      </c>
      <c r="E82">
        <f>VLOOKUP(C82,Active!C$21:E$967,3,FALSE)</f>
        <v>4692.9743053319935</v>
      </c>
      <c r="F82" s="14" t="s">
        <v>98</v>
      </c>
      <c r="G82" t="str">
        <f t="shared" si="16"/>
        <v>54845.5092</v>
      </c>
      <c r="H82" s="24">
        <f t="shared" si="17"/>
        <v>4693</v>
      </c>
      <c r="I82" s="58" t="s">
        <v>358</v>
      </c>
      <c r="J82" s="59" t="s">
        <v>359</v>
      </c>
      <c r="K82" s="58" t="s">
        <v>360</v>
      </c>
      <c r="L82" s="58" t="s">
        <v>339</v>
      </c>
      <c r="M82" s="59" t="s">
        <v>315</v>
      </c>
      <c r="N82" s="59" t="s">
        <v>351</v>
      </c>
      <c r="O82" s="60" t="s">
        <v>352</v>
      </c>
      <c r="P82" s="61" t="s">
        <v>353</v>
      </c>
    </row>
    <row r="83" spans="1:16" ht="12.75" customHeight="1" x14ac:dyDescent="0.2">
      <c r="A83" s="24" t="str">
        <f t="shared" si="12"/>
        <v> JAAVSO 38;120 </v>
      </c>
      <c r="B83" s="14" t="str">
        <f t="shared" si="13"/>
        <v>I</v>
      </c>
      <c r="C83" s="24">
        <f t="shared" si="14"/>
        <v>55225.678399999997</v>
      </c>
      <c r="D83" t="str">
        <f t="shared" si="15"/>
        <v>vis</v>
      </c>
      <c r="E83">
        <f>VLOOKUP(C83,Active!C$21:E$967,3,FALSE)</f>
        <v>4878.9737984643261</v>
      </c>
      <c r="F83" s="14" t="s">
        <v>98</v>
      </c>
      <c r="G83" t="str">
        <f t="shared" si="16"/>
        <v>55225.6784</v>
      </c>
      <c r="H83" s="24">
        <f t="shared" si="17"/>
        <v>4879</v>
      </c>
      <c r="I83" s="58" t="s">
        <v>361</v>
      </c>
      <c r="J83" s="59" t="s">
        <v>362</v>
      </c>
      <c r="K83" s="58" t="s">
        <v>363</v>
      </c>
      <c r="L83" s="58" t="s">
        <v>364</v>
      </c>
      <c r="M83" s="59" t="s">
        <v>315</v>
      </c>
      <c r="N83" s="59" t="s">
        <v>340</v>
      </c>
      <c r="O83" s="60" t="s">
        <v>365</v>
      </c>
      <c r="P83" s="60" t="s">
        <v>366</v>
      </c>
    </row>
    <row r="84" spans="1:16" ht="12.75" customHeight="1" x14ac:dyDescent="0.2">
      <c r="A84" s="24" t="str">
        <f t="shared" si="12"/>
        <v> JAAVSO 39;177 </v>
      </c>
      <c r="B84" s="14" t="str">
        <f t="shared" si="13"/>
        <v>I</v>
      </c>
      <c r="C84" s="24">
        <f t="shared" si="14"/>
        <v>55595.626199999999</v>
      </c>
      <c r="D84" t="str">
        <f t="shared" si="15"/>
        <v>vis</v>
      </c>
      <c r="E84">
        <f>VLOOKUP(C84,Active!C$21:E$967,3,FALSE)</f>
        <v>5059.9724256161908</v>
      </c>
      <c r="F84" s="14" t="s">
        <v>98</v>
      </c>
      <c r="G84" t="str">
        <f t="shared" si="16"/>
        <v>55595.6262</v>
      </c>
      <c r="H84" s="24">
        <f t="shared" si="17"/>
        <v>5060</v>
      </c>
      <c r="I84" s="58" t="s">
        <v>367</v>
      </c>
      <c r="J84" s="59" t="s">
        <v>368</v>
      </c>
      <c r="K84" s="58" t="s">
        <v>369</v>
      </c>
      <c r="L84" s="58" t="s">
        <v>370</v>
      </c>
      <c r="M84" s="59" t="s">
        <v>315</v>
      </c>
      <c r="N84" s="59" t="s">
        <v>98</v>
      </c>
      <c r="O84" s="60" t="s">
        <v>365</v>
      </c>
      <c r="P84" s="60" t="s">
        <v>371</v>
      </c>
    </row>
    <row r="85" spans="1:16" ht="12.75" customHeight="1" x14ac:dyDescent="0.2">
      <c r="A85" s="24" t="str">
        <f t="shared" si="12"/>
        <v> JAAVSO 41;122 </v>
      </c>
      <c r="B85" s="14" t="str">
        <f t="shared" si="13"/>
        <v>I</v>
      </c>
      <c r="C85" s="24">
        <f t="shared" si="14"/>
        <v>55963.529699999999</v>
      </c>
      <c r="D85" t="str">
        <f t="shared" si="15"/>
        <v>vis</v>
      </c>
      <c r="E85">
        <f>VLOOKUP(C85,Active!C$21:E$967,3,FALSE)</f>
        <v>5239.97086978687</v>
      </c>
      <c r="F85" s="14" t="s">
        <v>98</v>
      </c>
      <c r="G85" t="str">
        <f t="shared" si="16"/>
        <v>55963.5297</v>
      </c>
      <c r="H85" s="24">
        <f t="shared" si="17"/>
        <v>5240</v>
      </c>
      <c r="I85" s="58" t="s">
        <v>372</v>
      </c>
      <c r="J85" s="59" t="s">
        <v>373</v>
      </c>
      <c r="K85" s="58" t="s">
        <v>374</v>
      </c>
      <c r="L85" s="58" t="s">
        <v>375</v>
      </c>
      <c r="M85" s="59" t="s">
        <v>315</v>
      </c>
      <c r="N85" s="59" t="s">
        <v>98</v>
      </c>
      <c r="O85" s="60" t="s">
        <v>365</v>
      </c>
      <c r="P85" s="60" t="s">
        <v>376</v>
      </c>
    </row>
    <row r="86" spans="1:16" ht="12.75" customHeight="1" x14ac:dyDescent="0.2">
      <c r="A86" s="24" t="str">
        <f t="shared" si="12"/>
        <v>OEJV 0160 </v>
      </c>
      <c r="B86" s="14" t="str">
        <f t="shared" si="13"/>
        <v>I</v>
      </c>
      <c r="C86" s="24">
        <f t="shared" si="14"/>
        <v>56372.31106</v>
      </c>
      <c r="D86" t="str">
        <f t="shared" si="15"/>
        <v>vis</v>
      </c>
      <c r="E86">
        <f>VLOOKUP(C86,Active!C$21:E$967,3,FALSE)</f>
        <v>5439.9689910495781</v>
      </c>
      <c r="F86" s="14" t="s">
        <v>98</v>
      </c>
      <c r="G86" t="str">
        <f t="shared" si="16"/>
        <v>56372.31106</v>
      </c>
      <c r="H86" s="24">
        <f t="shared" si="17"/>
        <v>5440</v>
      </c>
      <c r="I86" s="58" t="s">
        <v>377</v>
      </c>
      <c r="J86" s="59" t="s">
        <v>378</v>
      </c>
      <c r="K86" s="58" t="s">
        <v>379</v>
      </c>
      <c r="L86" s="58" t="s">
        <v>380</v>
      </c>
      <c r="M86" s="59" t="s">
        <v>315</v>
      </c>
      <c r="N86" s="59" t="s">
        <v>44</v>
      </c>
      <c r="O86" s="60" t="s">
        <v>381</v>
      </c>
      <c r="P86" s="61" t="s">
        <v>382</v>
      </c>
    </row>
    <row r="87" spans="1:16" ht="12.75" customHeight="1" x14ac:dyDescent="0.2">
      <c r="A87" s="24" t="str">
        <f t="shared" si="12"/>
        <v>OEJV 0160 </v>
      </c>
      <c r="B87" s="14" t="str">
        <f t="shared" si="13"/>
        <v>I</v>
      </c>
      <c r="C87" s="24">
        <f t="shared" si="14"/>
        <v>56372.31192</v>
      </c>
      <c r="D87" t="str">
        <f t="shared" si="15"/>
        <v>vis</v>
      </c>
      <c r="E87">
        <f>VLOOKUP(C87,Active!C$21:E$967,3,FALSE)</f>
        <v>5439.9694118084508</v>
      </c>
      <c r="F87" s="14" t="s">
        <v>98</v>
      </c>
      <c r="G87" t="str">
        <f t="shared" si="16"/>
        <v>56372.31192</v>
      </c>
      <c r="H87" s="24">
        <f t="shared" si="17"/>
        <v>5440</v>
      </c>
      <c r="I87" s="58" t="s">
        <v>383</v>
      </c>
      <c r="J87" s="59" t="s">
        <v>384</v>
      </c>
      <c r="K87" s="58" t="s">
        <v>379</v>
      </c>
      <c r="L87" s="58" t="s">
        <v>385</v>
      </c>
      <c r="M87" s="59" t="s">
        <v>315</v>
      </c>
      <c r="N87" s="59" t="s">
        <v>346</v>
      </c>
      <c r="O87" s="60" t="s">
        <v>381</v>
      </c>
      <c r="P87" s="61" t="s">
        <v>382</v>
      </c>
    </row>
    <row r="88" spans="1:16" ht="12.75" customHeight="1" x14ac:dyDescent="0.2">
      <c r="A88" s="24" t="str">
        <f t="shared" si="12"/>
        <v>OEJV 0160 </v>
      </c>
      <c r="B88" s="14" t="str">
        <f t="shared" si="13"/>
        <v>I</v>
      </c>
      <c r="C88" s="24">
        <f t="shared" si="14"/>
        <v>56372.312429999998</v>
      </c>
      <c r="D88" t="str">
        <f t="shared" si="15"/>
        <v>vis</v>
      </c>
      <c r="E88">
        <f>VLOOKUP(C88,Active!C$21:E$967,3,FALSE)</f>
        <v>5439.9696613282467</v>
      </c>
      <c r="F88" s="14" t="s">
        <v>98</v>
      </c>
      <c r="G88" t="str">
        <f t="shared" si="16"/>
        <v>56372.31243</v>
      </c>
      <c r="H88" s="24">
        <f t="shared" si="17"/>
        <v>5440</v>
      </c>
      <c r="I88" s="58" t="s">
        <v>386</v>
      </c>
      <c r="J88" s="59" t="s">
        <v>384</v>
      </c>
      <c r="K88" s="58" t="s">
        <v>379</v>
      </c>
      <c r="L88" s="58" t="s">
        <v>387</v>
      </c>
      <c r="M88" s="59" t="s">
        <v>315</v>
      </c>
      <c r="N88" s="59" t="s">
        <v>98</v>
      </c>
      <c r="O88" s="60" t="s">
        <v>381</v>
      </c>
      <c r="P88" s="61" t="s">
        <v>382</v>
      </c>
    </row>
    <row r="89" spans="1:16" ht="12.75" customHeight="1" x14ac:dyDescent="0.2">
      <c r="A89" s="24" t="str">
        <f t="shared" si="12"/>
        <v>BAVM 234 </v>
      </c>
      <c r="B89" s="14" t="str">
        <f t="shared" si="13"/>
        <v>I</v>
      </c>
      <c r="C89" s="24">
        <f t="shared" si="14"/>
        <v>56656.415999999997</v>
      </c>
      <c r="D89" t="str">
        <f t="shared" si="15"/>
        <v>vis</v>
      </c>
      <c r="E89">
        <f>VLOOKUP(C89,Active!C$21:E$967,3,FALSE)</f>
        <v>5578.9686123665906</v>
      </c>
      <c r="F89" s="14" t="s">
        <v>98</v>
      </c>
      <c r="G89" t="str">
        <f t="shared" si="16"/>
        <v>56656.416</v>
      </c>
      <c r="H89" s="24">
        <f t="shared" si="17"/>
        <v>5579</v>
      </c>
      <c r="I89" s="58" t="s">
        <v>388</v>
      </c>
      <c r="J89" s="59" t="s">
        <v>389</v>
      </c>
      <c r="K89" s="58" t="s">
        <v>390</v>
      </c>
      <c r="L89" s="58" t="s">
        <v>391</v>
      </c>
      <c r="M89" s="59" t="s">
        <v>315</v>
      </c>
      <c r="N89" s="59">
        <v>0</v>
      </c>
      <c r="O89" s="60" t="s">
        <v>352</v>
      </c>
      <c r="P89" s="61" t="s">
        <v>392</v>
      </c>
    </row>
    <row r="90" spans="1:16" ht="12.75" customHeight="1" x14ac:dyDescent="0.2">
      <c r="A90" s="24" t="str">
        <f t="shared" si="12"/>
        <v>BAVM 238 </v>
      </c>
      <c r="B90" s="14" t="str">
        <f t="shared" si="13"/>
        <v>I</v>
      </c>
      <c r="C90" s="24">
        <f t="shared" si="14"/>
        <v>56701.381099999999</v>
      </c>
      <c r="D90" t="str">
        <f t="shared" si="15"/>
        <v>vis</v>
      </c>
      <c r="E90">
        <f>VLOOKUP(C90,Active!C$21:E$967,3,FALSE)</f>
        <v>5600.9679900348629</v>
      </c>
      <c r="F90" s="14" t="s">
        <v>98</v>
      </c>
      <c r="G90" t="str">
        <f t="shared" si="16"/>
        <v>56701.3811</v>
      </c>
      <c r="H90" s="24">
        <f t="shared" si="17"/>
        <v>5601</v>
      </c>
      <c r="I90" s="58" t="s">
        <v>393</v>
      </c>
      <c r="J90" s="59" t="s">
        <v>394</v>
      </c>
      <c r="K90" s="58">
        <v>5601</v>
      </c>
      <c r="L90" s="58" t="s">
        <v>395</v>
      </c>
      <c r="M90" s="59" t="s">
        <v>315</v>
      </c>
      <c r="N90" s="59">
        <v>0</v>
      </c>
      <c r="O90" s="60" t="s">
        <v>352</v>
      </c>
      <c r="P90" s="61" t="s">
        <v>396</v>
      </c>
    </row>
    <row r="91" spans="1:16" ht="12.75" customHeight="1" x14ac:dyDescent="0.2">
      <c r="A91" s="24" t="str">
        <f t="shared" si="12"/>
        <v>BAVM 239 </v>
      </c>
      <c r="B91" s="14" t="str">
        <f t="shared" si="13"/>
        <v>I</v>
      </c>
      <c r="C91" s="24">
        <f t="shared" si="14"/>
        <v>57028.412300000004</v>
      </c>
      <c r="D91" t="str">
        <f t="shared" si="15"/>
        <v>vis</v>
      </c>
      <c r="E91">
        <f>VLOOKUP(C91,Active!C$21:E$967,3,FALSE)</f>
        <v>5760.969477368556</v>
      </c>
      <c r="F91" s="14" t="s">
        <v>98</v>
      </c>
      <c r="G91" t="str">
        <f t="shared" si="16"/>
        <v>57028.4123</v>
      </c>
      <c r="H91" s="24">
        <f t="shared" si="17"/>
        <v>5761</v>
      </c>
      <c r="I91" s="58" t="s">
        <v>397</v>
      </c>
      <c r="J91" s="59" t="s">
        <v>398</v>
      </c>
      <c r="K91" s="58">
        <v>5761</v>
      </c>
      <c r="L91" s="58" t="s">
        <v>399</v>
      </c>
      <c r="M91" s="59" t="s">
        <v>315</v>
      </c>
      <c r="N91" s="59" t="s">
        <v>309</v>
      </c>
      <c r="O91" s="60" t="s">
        <v>400</v>
      </c>
      <c r="P91" s="61" t="s">
        <v>401</v>
      </c>
    </row>
    <row r="92" spans="1:16" ht="12.75" customHeight="1" x14ac:dyDescent="0.2">
      <c r="A92" s="24" t="str">
        <f t="shared" si="12"/>
        <v> AN 253.205 </v>
      </c>
      <c r="B92" s="14" t="str">
        <f t="shared" si="13"/>
        <v>I</v>
      </c>
      <c r="C92" s="24">
        <f t="shared" si="14"/>
        <v>25588.556</v>
      </c>
      <c r="D92" t="str">
        <f t="shared" si="15"/>
        <v>vis</v>
      </c>
      <c r="E92">
        <f>VLOOKUP(C92,Active!C$21:E$967,3,FALSE)</f>
        <v>-9621.1218018656255</v>
      </c>
      <c r="F92" s="14" t="s">
        <v>98</v>
      </c>
      <c r="G92" t="str">
        <f t="shared" si="16"/>
        <v>25588.556</v>
      </c>
      <c r="H92" s="24">
        <f t="shared" si="17"/>
        <v>-9621</v>
      </c>
      <c r="I92" s="58" t="s">
        <v>402</v>
      </c>
      <c r="J92" s="59" t="s">
        <v>403</v>
      </c>
      <c r="K92" s="58">
        <v>-9621</v>
      </c>
      <c r="L92" s="58" t="s">
        <v>404</v>
      </c>
      <c r="M92" s="59" t="s">
        <v>405</v>
      </c>
      <c r="N92" s="59"/>
      <c r="O92" s="60" t="s">
        <v>406</v>
      </c>
      <c r="P92" s="60" t="s">
        <v>43</v>
      </c>
    </row>
    <row r="93" spans="1:16" ht="12.75" customHeight="1" x14ac:dyDescent="0.2">
      <c r="A93" s="24" t="str">
        <f t="shared" si="12"/>
        <v> AN 253.205 </v>
      </c>
      <c r="B93" s="14" t="str">
        <f t="shared" si="13"/>
        <v>I</v>
      </c>
      <c r="C93" s="24">
        <f t="shared" si="14"/>
        <v>26003.458999999999</v>
      </c>
      <c r="D93" t="str">
        <f t="shared" si="15"/>
        <v>vis</v>
      </c>
      <c r="E93">
        <f>VLOOKUP(C93,Active!C$21:E$967,3,FALSE)</f>
        <v>-9418.1286406650743</v>
      </c>
      <c r="F93" s="14" t="s">
        <v>98</v>
      </c>
      <c r="G93" t="str">
        <f t="shared" si="16"/>
        <v>26003.459</v>
      </c>
      <c r="H93" s="24">
        <f t="shared" si="17"/>
        <v>-9418</v>
      </c>
      <c r="I93" s="58" t="s">
        <v>407</v>
      </c>
      <c r="J93" s="59" t="s">
        <v>408</v>
      </c>
      <c r="K93" s="58">
        <v>-9418</v>
      </c>
      <c r="L93" s="58" t="s">
        <v>409</v>
      </c>
      <c r="M93" s="59" t="s">
        <v>405</v>
      </c>
      <c r="N93" s="59"/>
      <c r="O93" s="60" t="s">
        <v>406</v>
      </c>
      <c r="P93" s="60" t="s">
        <v>43</v>
      </c>
    </row>
    <row r="94" spans="1:16" ht="12.75" customHeight="1" x14ac:dyDescent="0.2">
      <c r="A94" s="24" t="str">
        <f t="shared" si="12"/>
        <v> AN 253.205 </v>
      </c>
      <c r="B94" s="14" t="str">
        <f t="shared" si="13"/>
        <v>I</v>
      </c>
      <c r="C94" s="24">
        <f t="shared" si="14"/>
        <v>26414.319</v>
      </c>
      <c r="D94" t="str">
        <f t="shared" si="15"/>
        <v>vis</v>
      </c>
      <c r="E94">
        <f>VLOOKUP(C94,Active!C$21:E$967,3,FALSE)</f>
        <v>-9217.1135354215385</v>
      </c>
      <c r="F94" s="14" t="s">
        <v>98</v>
      </c>
      <c r="G94" t="str">
        <f t="shared" si="16"/>
        <v>26414.319</v>
      </c>
      <c r="H94" s="24">
        <f t="shared" si="17"/>
        <v>-9217</v>
      </c>
      <c r="I94" s="58" t="s">
        <v>410</v>
      </c>
      <c r="J94" s="59" t="s">
        <v>411</v>
      </c>
      <c r="K94" s="58">
        <v>-9217</v>
      </c>
      <c r="L94" s="58" t="s">
        <v>412</v>
      </c>
      <c r="M94" s="59" t="s">
        <v>405</v>
      </c>
      <c r="N94" s="59"/>
      <c r="O94" s="60" t="s">
        <v>406</v>
      </c>
      <c r="P94" s="60" t="s">
        <v>43</v>
      </c>
    </row>
    <row r="95" spans="1:16" ht="12.75" customHeight="1" x14ac:dyDescent="0.2">
      <c r="A95" s="24" t="str">
        <f t="shared" si="12"/>
        <v> AN 253.205 </v>
      </c>
      <c r="B95" s="14" t="str">
        <f t="shared" si="13"/>
        <v>I</v>
      </c>
      <c r="C95" s="24">
        <f t="shared" si="14"/>
        <v>26743.424999999999</v>
      </c>
      <c r="D95" t="str">
        <f t="shared" si="15"/>
        <v>vis</v>
      </c>
      <c r="E95">
        <f>VLOOKUP(C95,Active!C$21:E$967,3,FALSE)</f>
        <v>-9056.0969428443113</v>
      </c>
      <c r="F95" s="14" t="s">
        <v>98</v>
      </c>
      <c r="G95" t="str">
        <f t="shared" si="16"/>
        <v>26743.425</v>
      </c>
      <c r="H95" s="24">
        <f t="shared" si="17"/>
        <v>-9056</v>
      </c>
      <c r="I95" s="58" t="s">
        <v>413</v>
      </c>
      <c r="J95" s="59" t="s">
        <v>414</v>
      </c>
      <c r="K95" s="58">
        <v>-9056</v>
      </c>
      <c r="L95" s="58" t="s">
        <v>415</v>
      </c>
      <c r="M95" s="59" t="s">
        <v>405</v>
      </c>
      <c r="N95" s="59"/>
      <c r="O95" s="60" t="s">
        <v>406</v>
      </c>
      <c r="P95" s="60" t="s">
        <v>43</v>
      </c>
    </row>
    <row r="96" spans="1:16" ht="12.75" customHeight="1" x14ac:dyDescent="0.2">
      <c r="A96" s="24" t="str">
        <f t="shared" si="12"/>
        <v> AN 253.205 </v>
      </c>
      <c r="B96" s="14" t="str">
        <f t="shared" si="13"/>
        <v>I</v>
      </c>
      <c r="C96" s="24">
        <f t="shared" si="14"/>
        <v>26984.602999999999</v>
      </c>
      <c r="D96" t="str">
        <f t="shared" si="15"/>
        <v>vis</v>
      </c>
      <c r="E96">
        <f>VLOOKUP(C96,Active!C$21:E$967,3,FALSE)</f>
        <v>-8938.0995202370359</v>
      </c>
      <c r="F96" s="14" t="s">
        <v>98</v>
      </c>
      <c r="G96" t="str">
        <f t="shared" si="16"/>
        <v>26984.603</v>
      </c>
      <c r="H96" s="24">
        <f t="shared" si="17"/>
        <v>-8938</v>
      </c>
      <c r="I96" s="58" t="s">
        <v>416</v>
      </c>
      <c r="J96" s="59" t="s">
        <v>417</v>
      </c>
      <c r="K96" s="58">
        <v>-8938</v>
      </c>
      <c r="L96" s="58" t="s">
        <v>418</v>
      </c>
      <c r="M96" s="59" t="s">
        <v>405</v>
      </c>
      <c r="N96" s="59"/>
      <c r="O96" s="60" t="s">
        <v>406</v>
      </c>
      <c r="P96" s="60" t="s">
        <v>43</v>
      </c>
    </row>
    <row r="97" spans="1:16" ht="12.75" customHeight="1" x14ac:dyDescent="0.2">
      <c r="A97" s="24" t="str">
        <f t="shared" si="12"/>
        <v> AN 253.205 </v>
      </c>
      <c r="B97" s="14" t="str">
        <f t="shared" si="13"/>
        <v>I</v>
      </c>
      <c r="C97" s="24">
        <f t="shared" si="14"/>
        <v>27530.356</v>
      </c>
      <c r="D97" t="str">
        <f t="shared" si="15"/>
        <v>vis</v>
      </c>
      <c r="E97">
        <f>VLOOKUP(C97,Active!C$21:E$967,3,FALSE)</f>
        <v>-8671.0874072740407</v>
      </c>
      <c r="F97" s="14" t="s">
        <v>98</v>
      </c>
      <c r="G97" t="str">
        <f t="shared" si="16"/>
        <v>27530.356</v>
      </c>
      <c r="H97" s="24">
        <f t="shared" si="17"/>
        <v>-8671</v>
      </c>
      <c r="I97" s="58" t="s">
        <v>419</v>
      </c>
      <c r="J97" s="59" t="s">
        <v>420</v>
      </c>
      <c r="K97" s="58">
        <v>-8671</v>
      </c>
      <c r="L97" s="58" t="s">
        <v>421</v>
      </c>
      <c r="M97" s="59" t="s">
        <v>102</v>
      </c>
      <c r="N97" s="59"/>
      <c r="O97" s="60" t="s">
        <v>406</v>
      </c>
      <c r="P97" s="60" t="s">
        <v>43</v>
      </c>
    </row>
    <row r="98" spans="1:16" ht="12.75" customHeight="1" x14ac:dyDescent="0.2">
      <c r="A98" s="24" t="str">
        <f t="shared" si="12"/>
        <v> AN 253.205 </v>
      </c>
      <c r="B98" s="14" t="str">
        <f t="shared" si="13"/>
        <v>I</v>
      </c>
      <c r="C98" s="24">
        <f t="shared" si="14"/>
        <v>27532.397000000001</v>
      </c>
      <c r="D98" t="str">
        <f t="shared" si="15"/>
        <v>vis</v>
      </c>
      <c r="E98">
        <f>VLOOKUP(C98,Active!C$21:E$967,3,FALSE)</f>
        <v>-8670.0888388327185</v>
      </c>
      <c r="F98" s="14" t="s">
        <v>98</v>
      </c>
      <c r="G98" t="str">
        <f t="shared" si="16"/>
        <v>27532.397</v>
      </c>
      <c r="H98" s="24">
        <f t="shared" si="17"/>
        <v>-8670</v>
      </c>
      <c r="I98" s="58" t="s">
        <v>422</v>
      </c>
      <c r="J98" s="59" t="s">
        <v>423</v>
      </c>
      <c r="K98" s="58">
        <v>-8670</v>
      </c>
      <c r="L98" s="58" t="s">
        <v>424</v>
      </c>
      <c r="M98" s="59" t="s">
        <v>102</v>
      </c>
      <c r="N98" s="59"/>
      <c r="O98" s="60" t="s">
        <v>406</v>
      </c>
      <c r="P98" s="60" t="s">
        <v>43</v>
      </c>
    </row>
    <row r="99" spans="1:16" ht="12.75" customHeight="1" x14ac:dyDescent="0.2">
      <c r="A99" s="24" t="str">
        <f t="shared" si="12"/>
        <v> AN 253.205 </v>
      </c>
      <c r="B99" s="14" t="str">
        <f t="shared" si="13"/>
        <v>I</v>
      </c>
      <c r="C99" s="24">
        <f t="shared" si="14"/>
        <v>27534.444</v>
      </c>
      <c r="D99" t="str">
        <f t="shared" si="15"/>
        <v>vis</v>
      </c>
      <c r="E99">
        <f>VLOOKUP(C99,Active!C$21:E$967,3,FALSE)</f>
        <v>-8669.0873348643745</v>
      </c>
      <c r="F99" s="14" t="s">
        <v>98</v>
      </c>
      <c r="G99" t="str">
        <f t="shared" si="16"/>
        <v>27534.444</v>
      </c>
      <c r="H99" s="24">
        <f t="shared" si="17"/>
        <v>-8669</v>
      </c>
      <c r="I99" s="58" t="s">
        <v>425</v>
      </c>
      <c r="J99" s="59" t="s">
        <v>426</v>
      </c>
      <c r="K99" s="58">
        <v>-8669</v>
      </c>
      <c r="L99" s="58" t="s">
        <v>421</v>
      </c>
      <c r="M99" s="59" t="s">
        <v>102</v>
      </c>
      <c r="N99" s="59"/>
      <c r="O99" s="60" t="s">
        <v>406</v>
      </c>
      <c r="P99" s="60" t="s">
        <v>43</v>
      </c>
    </row>
    <row r="100" spans="1:16" ht="12.75" customHeight="1" x14ac:dyDescent="0.2">
      <c r="A100" s="24" t="str">
        <f t="shared" si="12"/>
        <v> AN 253.205 </v>
      </c>
      <c r="B100" s="14" t="str">
        <f t="shared" si="13"/>
        <v>I</v>
      </c>
      <c r="C100" s="24">
        <f t="shared" si="14"/>
        <v>27536.476999999999</v>
      </c>
      <c r="D100" t="str">
        <f t="shared" si="15"/>
        <v>vis</v>
      </c>
      <c r="E100">
        <f>VLOOKUP(C100,Active!C$21:E$967,3,FALSE)</f>
        <v>-8668.0926804590781</v>
      </c>
      <c r="F100" s="14" t="s">
        <v>98</v>
      </c>
      <c r="G100" t="str">
        <f t="shared" si="16"/>
        <v>27536.477</v>
      </c>
      <c r="H100" s="24">
        <f t="shared" si="17"/>
        <v>-8668</v>
      </c>
      <c r="I100" s="58" t="s">
        <v>427</v>
      </c>
      <c r="J100" s="59" t="s">
        <v>428</v>
      </c>
      <c r="K100" s="58">
        <v>-8668</v>
      </c>
      <c r="L100" s="58" t="s">
        <v>429</v>
      </c>
      <c r="M100" s="59" t="s">
        <v>102</v>
      </c>
      <c r="N100" s="59"/>
      <c r="O100" s="60" t="s">
        <v>406</v>
      </c>
      <c r="P100" s="60" t="s">
        <v>43</v>
      </c>
    </row>
    <row r="101" spans="1:16" ht="12.75" customHeight="1" x14ac:dyDescent="0.2">
      <c r="A101" s="24" t="str">
        <f t="shared" si="12"/>
        <v> BTOK 49 </v>
      </c>
      <c r="B101" s="14" t="str">
        <f t="shared" si="13"/>
        <v>I</v>
      </c>
      <c r="C101" s="24">
        <f t="shared" si="14"/>
        <v>33322.928999999996</v>
      </c>
      <c r="D101" t="str">
        <f t="shared" si="15"/>
        <v>vis</v>
      </c>
      <c r="E101">
        <f>VLOOKUP(C101,Active!C$21:E$967,3,FALSE)</f>
        <v>-5837.0449810805312</v>
      </c>
      <c r="F101" s="14" t="s">
        <v>98</v>
      </c>
      <c r="G101" t="str">
        <f t="shared" si="16"/>
        <v>33322.929</v>
      </c>
      <c r="H101" s="24">
        <f t="shared" si="17"/>
        <v>-5837</v>
      </c>
      <c r="I101" s="58" t="s">
        <v>430</v>
      </c>
      <c r="J101" s="59" t="s">
        <v>431</v>
      </c>
      <c r="K101" s="58">
        <v>-5837</v>
      </c>
      <c r="L101" s="58" t="s">
        <v>432</v>
      </c>
      <c r="M101" s="59" t="s">
        <v>433</v>
      </c>
      <c r="N101" s="59"/>
      <c r="O101" s="60" t="s">
        <v>434</v>
      </c>
      <c r="P101" s="60" t="s">
        <v>45</v>
      </c>
    </row>
    <row r="102" spans="1:16" ht="12.75" customHeight="1" x14ac:dyDescent="0.2">
      <c r="A102" s="24" t="str">
        <f t="shared" si="12"/>
        <v> AA 26.41 </v>
      </c>
      <c r="B102" s="14" t="str">
        <f t="shared" si="13"/>
        <v>I</v>
      </c>
      <c r="C102" s="24">
        <f t="shared" si="14"/>
        <v>34455.334999999999</v>
      </c>
      <c r="D102" t="str">
        <f t="shared" si="15"/>
        <v>vis</v>
      </c>
      <c r="E102">
        <f>VLOOKUP(C102,Active!C$21:E$967,3,FALSE)</f>
        <v>-5283.0102459678101</v>
      </c>
      <c r="F102" s="14" t="s">
        <v>98</v>
      </c>
      <c r="G102" t="str">
        <f t="shared" si="16"/>
        <v>34455.335</v>
      </c>
      <c r="H102" s="24">
        <f t="shared" si="17"/>
        <v>-5283</v>
      </c>
      <c r="I102" s="58" t="s">
        <v>435</v>
      </c>
      <c r="J102" s="59" t="s">
        <v>436</v>
      </c>
      <c r="K102" s="58">
        <v>-5283</v>
      </c>
      <c r="L102" s="58" t="s">
        <v>437</v>
      </c>
      <c r="M102" s="59" t="s">
        <v>102</v>
      </c>
      <c r="N102" s="59"/>
      <c r="O102" s="60" t="s">
        <v>438</v>
      </c>
      <c r="P102" s="60" t="s">
        <v>46</v>
      </c>
    </row>
    <row r="103" spans="1:16" ht="12.75" customHeight="1" x14ac:dyDescent="0.2">
      <c r="A103" s="24" t="str">
        <f t="shared" si="12"/>
        <v> AAC 5.192 </v>
      </c>
      <c r="B103" s="14" t="str">
        <f t="shared" si="13"/>
        <v>I</v>
      </c>
      <c r="C103" s="24">
        <f t="shared" si="14"/>
        <v>34455.334999999999</v>
      </c>
      <c r="D103" t="str">
        <f t="shared" si="15"/>
        <v>vis</v>
      </c>
      <c r="E103">
        <f>VLOOKUP(C103,Active!C$21:E$967,3,FALSE)</f>
        <v>-5283.0102459678101</v>
      </c>
      <c r="F103" s="14" t="s">
        <v>98</v>
      </c>
      <c r="G103" t="str">
        <f t="shared" si="16"/>
        <v>34455.335</v>
      </c>
      <c r="H103" s="24">
        <f t="shared" si="17"/>
        <v>-5283</v>
      </c>
      <c r="I103" s="58" t="s">
        <v>435</v>
      </c>
      <c r="J103" s="59" t="s">
        <v>436</v>
      </c>
      <c r="K103" s="58">
        <v>-5283</v>
      </c>
      <c r="L103" s="58" t="s">
        <v>437</v>
      </c>
      <c r="M103" s="59" t="s">
        <v>102</v>
      </c>
      <c r="N103" s="59"/>
      <c r="O103" s="60" t="s">
        <v>438</v>
      </c>
      <c r="P103" s="60" t="s">
        <v>47</v>
      </c>
    </row>
    <row r="104" spans="1:16" ht="12.75" customHeight="1" x14ac:dyDescent="0.2">
      <c r="A104" s="24" t="str">
        <f t="shared" si="12"/>
        <v> AAC 5.195 </v>
      </c>
      <c r="B104" s="14" t="str">
        <f t="shared" si="13"/>
        <v>I</v>
      </c>
      <c r="C104" s="24">
        <f t="shared" si="14"/>
        <v>35019.446000000004</v>
      </c>
      <c r="D104" t="str">
        <f t="shared" si="15"/>
        <v>vis</v>
      </c>
      <c r="E104">
        <f>VLOOKUP(C104,Active!C$21:E$967,3,FALSE)</f>
        <v>-5007.0163988324421</v>
      </c>
      <c r="F104" s="14" t="s">
        <v>98</v>
      </c>
      <c r="G104" t="str">
        <f t="shared" si="16"/>
        <v>35019.446</v>
      </c>
      <c r="H104" s="24">
        <f t="shared" si="17"/>
        <v>-5007</v>
      </c>
      <c r="I104" s="58" t="s">
        <v>439</v>
      </c>
      <c r="J104" s="59" t="s">
        <v>440</v>
      </c>
      <c r="K104" s="58">
        <v>-5007</v>
      </c>
      <c r="L104" s="58" t="s">
        <v>441</v>
      </c>
      <c r="M104" s="59" t="s">
        <v>102</v>
      </c>
      <c r="N104" s="59"/>
      <c r="O104" s="60" t="s">
        <v>438</v>
      </c>
      <c r="P104" s="60" t="s">
        <v>48</v>
      </c>
    </row>
    <row r="105" spans="1:16" ht="12.75" customHeight="1" x14ac:dyDescent="0.2">
      <c r="A105" s="24" t="str">
        <f t="shared" si="12"/>
        <v> AA 6.192 </v>
      </c>
      <c r="B105" s="14" t="str">
        <f t="shared" si="13"/>
        <v>I</v>
      </c>
      <c r="C105" s="24">
        <f t="shared" si="14"/>
        <v>36133.404999999999</v>
      </c>
      <c r="D105" t="str">
        <f t="shared" si="15"/>
        <v>vis</v>
      </c>
      <c r="E105">
        <f>VLOOKUP(C105,Active!C$21:E$967,3,FALSE)</f>
        <v>-4462.0069415428952</v>
      </c>
      <c r="F105" s="14" t="s">
        <v>98</v>
      </c>
      <c r="G105" t="str">
        <f t="shared" si="16"/>
        <v>36133.405</v>
      </c>
      <c r="H105" s="24">
        <f t="shared" si="17"/>
        <v>-4462</v>
      </c>
      <c r="I105" s="58" t="s">
        <v>442</v>
      </c>
      <c r="J105" s="59" t="s">
        <v>443</v>
      </c>
      <c r="K105" s="58">
        <v>-4462</v>
      </c>
      <c r="L105" s="58" t="s">
        <v>276</v>
      </c>
      <c r="M105" s="59" t="s">
        <v>102</v>
      </c>
      <c r="N105" s="59"/>
      <c r="O105" s="60" t="s">
        <v>438</v>
      </c>
      <c r="P105" s="60" t="s">
        <v>49</v>
      </c>
    </row>
    <row r="106" spans="1:16" ht="12.75" customHeight="1" x14ac:dyDescent="0.2">
      <c r="A106" s="24" t="str">
        <f t="shared" si="12"/>
        <v> MVS 2.126 </v>
      </c>
      <c r="B106" s="14" t="str">
        <f t="shared" si="13"/>
        <v>I</v>
      </c>
      <c r="C106" s="24">
        <f t="shared" si="14"/>
        <v>37016.343999999997</v>
      </c>
      <c r="D106" t="str">
        <f t="shared" si="15"/>
        <v>vis</v>
      </c>
      <c r="E106">
        <f>VLOOKUP(C106,Active!C$21:E$967,3,FALSE)</f>
        <v>-4030.0250596156634</v>
      </c>
      <c r="F106" s="14" t="s">
        <v>98</v>
      </c>
      <c r="G106" t="str">
        <f t="shared" si="16"/>
        <v>37016.344</v>
      </c>
      <c r="H106" s="24">
        <f t="shared" si="17"/>
        <v>-4030</v>
      </c>
      <c r="I106" s="58" t="s">
        <v>444</v>
      </c>
      <c r="J106" s="59" t="s">
        <v>445</v>
      </c>
      <c r="K106" s="58">
        <v>-4030</v>
      </c>
      <c r="L106" s="58" t="s">
        <v>446</v>
      </c>
      <c r="M106" s="59" t="s">
        <v>405</v>
      </c>
      <c r="N106" s="59"/>
      <c r="O106" s="60" t="s">
        <v>447</v>
      </c>
      <c r="P106" s="60" t="s">
        <v>50</v>
      </c>
    </row>
    <row r="107" spans="1:16" ht="12.75" customHeight="1" x14ac:dyDescent="0.2">
      <c r="A107" s="24" t="str">
        <f t="shared" ref="A107:A140" si="18">P107</f>
        <v> AA 26.41 </v>
      </c>
      <c r="B107" s="14" t="str">
        <f t="shared" ref="B107:B140" si="19">IF(H107=INT(H107),"I","II")</f>
        <v>I</v>
      </c>
      <c r="C107" s="24">
        <f t="shared" ref="C107:C140" si="20">1*G107</f>
        <v>37016.362999999998</v>
      </c>
      <c r="D107" t="str">
        <f t="shared" ref="D107:D140" si="21">VLOOKUP(F107,I$1:J$5,2,FALSE)</f>
        <v>vis</v>
      </c>
      <c r="E107">
        <f>VLOOKUP(C107,Active!C$21:E$967,3,FALSE)</f>
        <v>-4030.0157637800999</v>
      </c>
      <c r="F107" s="14" t="s">
        <v>98</v>
      </c>
      <c r="G107" t="str">
        <f t="shared" ref="G107:G140" si="22">MID(I107,3,LEN(I107)-3)</f>
        <v>37016.363</v>
      </c>
      <c r="H107" s="24">
        <f t="shared" ref="H107:H140" si="23">1*K107</f>
        <v>-4030</v>
      </c>
      <c r="I107" s="58" t="s">
        <v>448</v>
      </c>
      <c r="J107" s="59" t="s">
        <v>449</v>
      </c>
      <c r="K107" s="58">
        <v>-4030</v>
      </c>
      <c r="L107" s="58" t="s">
        <v>450</v>
      </c>
      <c r="M107" s="59" t="s">
        <v>102</v>
      </c>
      <c r="N107" s="59"/>
      <c r="O107" s="60" t="s">
        <v>438</v>
      </c>
      <c r="P107" s="60" t="s">
        <v>46</v>
      </c>
    </row>
    <row r="108" spans="1:16" ht="12.75" customHeight="1" x14ac:dyDescent="0.2">
      <c r="A108" s="24" t="str">
        <f t="shared" si="18"/>
        <v> AOEB 10 </v>
      </c>
      <c r="B108" s="14" t="str">
        <f t="shared" si="19"/>
        <v>I</v>
      </c>
      <c r="C108" s="24">
        <f t="shared" si="20"/>
        <v>42802.743999999999</v>
      </c>
      <c r="D108" t="str">
        <f t="shared" si="21"/>
        <v>vis</v>
      </c>
      <c r="E108">
        <f>VLOOKUP(C108,Active!C$21:E$967,3,FALSE)</f>
        <v>-1199.0028014712875</v>
      </c>
      <c r="F108" s="14" t="s">
        <v>98</v>
      </c>
      <c r="G108" t="str">
        <f t="shared" si="22"/>
        <v>42802.744</v>
      </c>
      <c r="H108" s="24">
        <f t="shared" si="23"/>
        <v>-1199</v>
      </c>
      <c r="I108" s="58" t="s">
        <v>451</v>
      </c>
      <c r="J108" s="59" t="s">
        <v>452</v>
      </c>
      <c r="K108" s="58">
        <v>-1199</v>
      </c>
      <c r="L108" s="58" t="s">
        <v>256</v>
      </c>
      <c r="M108" s="59" t="s">
        <v>102</v>
      </c>
      <c r="N108" s="59"/>
      <c r="O108" s="60" t="s">
        <v>453</v>
      </c>
      <c r="P108" s="60" t="s">
        <v>52</v>
      </c>
    </row>
    <row r="109" spans="1:16" ht="12.75" customHeight="1" x14ac:dyDescent="0.2">
      <c r="A109" s="24" t="str">
        <f t="shared" si="18"/>
        <v> AOEB 10 </v>
      </c>
      <c r="B109" s="14" t="str">
        <f t="shared" si="19"/>
        <v>I</v>
      </c>
      <c r="C109" s="24">
        <f t="shared" si="20"/>
        <v>42804.781000000003</v>
      </c>
      <c r="D109" t="str">
        <f t="shared" si="21"/>
        <v>vis</v>
      </c>
      <c r="E109">
        <f>VLOOKUP(C109,Active!C$21:E$967,3,FALSE)</f>
        <v>-1198.0061900479757</v>
      </c>
      <c r="F109" s="14" t="s">
        <v>98</v>
      </c>
      <c r="G109" t="str">
        <f t="shared" si="22"/>
        <v>42804.781</v>
      </c>
      <c r="H109" s="24">
        <f t="shared" si="23"/>
        <v>-1198</v>
      </c>
      <c r="I109" s="58" t="s">
        <v>454</v>
      </c>
      <c r="J109" s="59" t="s">
        <v>455</v>
      </c>
      <c r="K109" s="58">
        <v>-1198</v>
      </c>
      <c r="L109" s="58" t="s">
        <v>126</v>
      </c>
      <c r="M109" s="59" t="s">
        <v>102</v>
      </c>
      <c r="N109" s="59"/>
      <c r="O109" s="60" t="s">
        <v>453</v>
      </c>
      <c r="P109" s="60" t="s">
        <v>52</v>
      </c>
    </row>
    <row r="110" spans="1:16" ht="12.75" customHeight="1" x14ac:dyDescent="0.2">
      <c r="A110" s="24" t="str">
        <f t="shared" si="18"/>
        <v> AOEB 10 </v>
      </c>
      <c r="B110" s="14" t="str">
        <f t="shared" si="19"/>
        <v>I</v>
      </c>
      <c r="C110" s="24">
        <f t="shared" si="20"/>
        <v>46105.73</v>
      </c>
      <c r="D110" t="str">
        <f t="shared" si="21"/>
        <v>vis</v>
      </c>
      <c r="E110">
        <f>VLOOKUP(C110,Active!C$21:E$967,3,FALSE)</f>
        <v>416.99797350784809</v>
      </c>
      <c r="F110" s="14" t="s">
        <v>98</v>
      </c>
      <c r="G110" t="str">
        <f t="shared" si="22"/>
        <v>46105.730</v>
      </c>
      <c r="H110" s="24">
        <f t="shared" si="23"/>
        <v>417</v>
      </c>
      <c r="I110" s="58" t="s">
        <v>456</v>
      </c>
      <c r="J110" s="59" t="s">
        <v>457</v>
      </c>
      <c r="K110" s="58">
        <v>417</v>
      </c>
      <c r="L110" s="58" t="s">
        <v>153</v>
      </c>
      <c r="M110" s="59" t="s">
        <v>102</v>
      </c>
      <c r="N110" s="59"/>
      <c r="O110" s="60" t="s">
        <v>453</v>
      </c>
      <c r="P110" s="60" t="s">
        <v>52</v>
      </c>
    </row>
    <row r="111" spans="1:16" ht="12.75" customHeight="1" x14ac:dyDescent="0.2">
      <c r="A111" s="24" t="str">
        <f t="shared" si="18"/>
        <v> AOEB 10 </v>
      </c>
      <c r="B111" s="14" t="str">
        <f t="shared" si="19"/>
        <v>I</v>
      </c>
      <c r="C111" s="24">
        <f t="shared" si="20"/>
        <v>46522.686000000002</v>
      </c>
      <c r="D111" t="str">
        <f t="shared" si="21"/>
        <v>vis</v>
      </c>
      <c r="E111">
        <f>VLOOKUP(C111,Active!C$21:E$967,3,FALSE)</f>
        <v>620.99557420376289</v>
      </c>
      <c r="F111" s="14" t="s">
        <v>98</v>
      </c>
      <c r="G111" t="str">
        <f t="shared" si="22"/>
        <v>46522.686</v>
      </c>
      <c r="H111" s="24">
        <f t="shared" si="23"/>
        <v>621</v>
      </c>
      <c r="I111" s="58" t="s">
        <v>458</v>
      </c>
      <c r="J111" s="59" t="s">
        <v>459</v>
      </c>
      <c r="K111" s="58">
        <v>621</v>
      </c>
      <c r="L111" s="58" t="s">
        <v>146</v>
      </c>
      <c r="M111" s="59" t="s">
        <v>102</v>
      </c>
      <c r="N111" s="59"/>
      <c r="O111" s="60" t="s">
        <v>453</v>
      </c>
      <c r="P111" s="60" t="s">
        <v>52</v>
      </c>
    </row>
    <row r="112" spans="1:16" ht="12.75" customHeight="1" x14ac:dyDescent="0.2">
      <c r="A112" s="24" t="str">
        <f t="shared" si="18"/>
        <v> AOEB 10 </v>
      </c>
      <c r="B112" s="14" t="str">
        <f t="shared" si="19"/>
        <v>I</v>
      </c>
      <c r="C112" s="24">
        <f t="shared" si="20"/>
        <v>46849.722999999998</v>
      </c>
      <c r="D112" t="str">
        <f t="shared" si="21"/>
        <v>vis</v>
      </c>
      <c r="E112">
        <f>VLOOKUP(C112,Active!C$21:E$967,3,FALSE)</f>
        <v>780.99989921357076</v>
      </c>
      <c r="F112" s="14" t="s">
        <v>98</v>
      </c>
      <c r="G112" t="str">
        <f t="shared" si="22"/>
        <v>46849.723</v>
      </c>
      <c r="H112" s="24">
        <f t="shared" si="23"/>
        <v>781</v>
      </c>
      <c r="I112" s="58" t="s">
        <v>460</v>
      </c>
      <c r="J112" s="59" t="s">
        <v>461</v>
      </c>
      <c r="K112" s="58">
        <v>781</v>
      </c>
      <c r="L112" s="58" t="s">
        <v>462</v>
      </c>
      <c r="M112" s="59" t="s">
        <v>102</v>
      </c>
      <c r="N112" s="59"/>
      <c r="O112" s="60" t="s">
        <v>453</v>
      </c>
      <c r="P112" s="60" t="s">
        <v>52</v>
      </c>
    </row>
    <row r="113" spans="1:16" ht="12.75" customHeight="1" x14ac:dyDescent="0.2">
      <c r="A113" s="24" t="str">
        <f t="shared" si="18"/>
        <v> AOEB 10 </v>
      </c>
      <c r="B113" s="14" t="str">
        <f t="shared" si="19"/>
        <v>I</v>
      </c>
      <c r="C113" s="24">
        <f t="shared" si="20"/>
        <v>47505.817999999999</v>
      </c>
      <c r="D113" t="str">
        <f t="shared" si="21"/>
        <v>vis</v>
      </c>
      <c r="E113">
        <f>VLOOKUP(C113,Active!C$21:E$967,3,FALSE)</f>
        <v>1101.9973325844469</v>
      </c>
      <c r="F113" s="14" t="s">
        <v>98</v>
      </c>
      <c r="G113" t="str">
        <f t="shared" si="22"/>
        <v>47505.818</v>
      </c>
      <c r="H113" s="24">
        <f t="shared" si="23"/>
        <v>1102</v>
      </c>
      <c r="I113" s="58" t="s">
        <v>463</v>
      </c>
      <c r="J113" s="59" t="s">
        <v>464</v>
      </c>
      <c r="K113" s="58">
        <v>1102</v>
      </c>
      <c r="L113" s="58" t="s">
        <v>141</v>
      </c>
      <c r="M113" s="59" t="s">
        <v>102</v>
      </c>
      <c r="N113" s="59"/>
      <c r="O113" s="60" t="s">
        <v>453</v>
      </c>
      <c r="P113" s="60" t="s">
        <v>52</v>
      </c>
    </row>
    <row r="114" spans="1:16" ht="12.75" customHeight="1" x14ac:dyDescent="0.2">
      <c r="A114" s="24" t="str">
        <f t="shared" si="18"/>
        <v> AOEB 10 </v>
      </c>
      <c r="B114" s="14" t="str">
        <f t="shared" si="19"/>
        <v>I</v>
      </c>
      <c r="C114" s="24">
        <f t="shared" si="20"/>
        <v>49774.567000000003</v>
      </c>
      <c r="D114" t="str">
        <f t="shared" si="21"/>
        <v>vis</v>
      </c>
      <c r="E114">
        <f>VLOOKUP(C114,Active!C$21:E$967,3,FALSE)</f>
        <v>2211.992997789549</v>
      </c>
      <c r="F114" s="14" t="s">
        <v>98</v>
      </c>
      <c r="G114" t="str">
        <f t="shared" si="22"/>
        <v>49774.567</v>
      </c>
      <c r="H114" s="24">
        <f t="shared" si="23"/>
        <v>2212</v>
      </c>
      <c r="I114" s="58" t="s">
        <v>465</v>
      </c>
      <c r="J114" s="59" t="s">
        <v>466</v>
      </c>
      <c r="K114" s="58">
        <v>2212</v>
      </c>
      <c r="L114" s="58" t="s">
        <v>276</v>
      </c>
      <c r="M114" s="59" t="s">
        <v>102</v>
      </c>
      <c r="N114" s="59"/>
      <c r="O114" s="60" t="s">
        <v>467</v>
      </c>
      <c r="P114" s="60" t="s">
        <v>52</v>
      </c>
    </row>
    <row r="115" spans="1:16" ht="12.75" customHeight="1" x14ac:dyDescent="0.2">
      <c r="A115" s="24" t="str">
        <f t="shared" si="18"/>
        <v>VSB 47 </v>
      </c>
      <c r="B115" s="14" t="str">
        <f t="shared" si="19"/>
        <v>I</v>
      </c>
      <c r="C115" s="24">
        <f t="shared" si="20"/>
        <v>50451.093999999997</v>
      </c>
      <c r="D115" t="str">
        <f t="shared" si="21"/>
        <v>vis</v>
      </c>
      <c r="E115">
        <f>VLOOKUP(C115,Active!C$21:E$967,3,FALSE)</f>
        <v>2542.9868791727276</v>
      </c>
      <c r="F115" s="14" t="s">
        <v>98</v>
      </c>
      <c r="G115" t="str">
        <f t="shared" si="22"/>
        <v>50451.094</v>
      </c>
      <c r="H115" s="24">
        <f t="shared" si="23"/>
        <v>2543</v>
      </c>
      <c r="I115" s="58" t="s">
        <v>468</v>
      </c>
      <c r="J115" s="59" t="s">
        <v>469</v>
      </c>
      <c r="K115" s="58">
        <v>2543</v>
      </c>
      <c r="L115" s="58" t="s">
        <v>470</v>
      </c>
      <c r="M115" s="59" t="s">
        <v>102</v>
      </c>
      <c r="N115" s="59"/>
      <c r="O115" s="60" t="s">
        <v>471</v>
      </c>
      <c r="P115" s="61" t="s">
        <v>56</v>
      </c>
    </row>
    <row r="116" spans="1:16" ht="12.75" customHeight="1" x14ac:dyDescent="0.2">
      <c r="A116" s="24" t="str">
        <f t="shared" si="18"/>
        <v>VSB 47 </v>
      </c>
      <c r="B116" s="14" t="str">
        <f t="shared" si="19"/>
        <v>I</v>
      </c>
      <c r="C116" s="24">
        <f t="shared" si="20"/>
        <v>50494.017999999996</v>
      </c>
      <c r="D116" t="str">
        <f t="shared" si="21"/>
        <v>vis</v>
      </c>
      <c r="E116">
        <f>VLOOKUP(C116,Active!C$21:E$967,3,FALSE)</f>
        <v>2563.9876394742255</v>
      </c>
      <c r="F116" s="14" t="s">
        <v>98</v>
      </c>
      <c r="G116" t="str">
        <f t="shared" si="22"/>
        <v>50494.018</v>
      </c>
      <c r="H116" s="24">
        <f t="shared" si="23"/>
        <v>2564</v>
      </c>
      <c r="I116" s="58" t="s">
        <v>472</v>
      </c>
      <c r="J116" s="59" t="s">
        <v>473</v>
      </c>
      <c r="K116" s="58">
        <v>2564</v>
      </c>
      <c r="L116" s="58" t="s">
        <v>474</v>
      </c>
      <c r="M116" s="59" t="s">
        <v>102</v>
      </c>
      <c r="N116" s="59"/>
      <c r="O116" s="60" t="s">
        <v>471</v>
      </c>
      <c r="P116" s="61" t="s">
        <v>56</v>
      </c>
    </row>
    <row r="117" spans="1:16" ht="12.75" customHeight="1" x14ac:dyDescent="0.2">
      <c r="A117" s="24" t="str">
        <f t="shared" si="18"/>
        <v> BRNO 32 </v>
      </c>
      <c r="B117" s="14" t="str">
        <f t="shared" si="19"/>
        <v>I</v>
      </c>
      <c r="C117" s="24">
        <f t="shared" si="20"/>
        <v>50508.350599999998</v>
      </c>
      <c r="D117" t="str">
        <f t="shared" si="21"/>
        <v>vis</v>
      </c>
      <c r="E117">
        <f>VLOOKUP(C117,Active!C$21:E$967,3,FALSE)</f>
        <v>2570.9999285688409</v>
      </c>
      <c r="F117" s="14" t="s">
        <v>98</v>
      </c>
      <c r="G117" t="str">
        <f t="shared" si="22"/>
        <v>50508.3506</v>
      </c>
      <c r="H117" s="24">
        <f t="shared" si="23"/>
        <v>2571</v>
      </c>
      <c r="I117" s="58" t="s">
        <v>475</v>
      </c>
      <c r="J117" s="59" t="s">
        <v>476</v>
      </c>
      <c r="K117" s="58">
        <v>2571</v>
      </c>
      <c r="L117" s="58" t="s">
        <v>477</v>
      </c>
      <c r="M117" s="59" t="s">
        <v>102</v>
      </c>
      <c r="N117" s="59"/>
      <c r="O117" s="60" t="s">
        <v>478</v>
      </c>
      <c r="P117" s="60" t="s">
        <v>57</v>
      </c>
    </row>
    <row r="118" spans="1:16" ht="12.75" customHeight="1" x14ac:dyDescent="0.2">
      <c r="A118" s="24" t="str">
        <f t="shared" si="18"/>
        <v>VSB 47 </v>
      </c>
      <c r="B118" s="14" t="str">
        <f t="shared" si="19"/>
        <v>I</v>
      </c>
      <c r="C118" s="24">
        <f t="shared" si="20"/>
        <v>51193.036999999997</v>
      </c>
      <c r="D118" t="str">
        <f t="shared" si="21"/>
        <v>vis</v>
      </c>
      <c r="E118">
        <f>VLOOKUP(C118,Active!C$21:E$967,3,FALSE)</f>
        <v>2905.9858331465989</v>
      </c>
      <c r="F118" s="14" t="s">
        <v>98</v>
      </c>
      <c r="G118" t="str">
        <f t="shared" si="22"/>
        <v>51193.037</v>
      </c>
      <c r="H118" s="24">
        <f t="shared" si="23"/>
        <v>2906</v>
      </c>
      <c r="I118" s="58" t="s">
        <v>479</v>
      </c>
      <c r="J118" s="59" t="s">
        <v>480</v>
      </c>
      <c r="K118" s="58">
        <v>2906</v>
      </c>
      <c r="L118" s="58" t="s">
        <v>299</v>
      </c>
      <c r="M118" s="59" t="s">
        <v>102</v>
      </c>
      <c r="N118" s="59"/>
      <c r="O118" s="60" t="s">
        <v>471</v>
      </c>
      <c r="P118" s="61" t="s">
        <v>56</v>
      </c>
    </row>
    <row r="119" spans="1:16" ht="12.75" customHeight="1" x14ac:dyDescent="0.2">
      <c r="A119" s="24" t="str">
        <f t="shared" si="18"/>
        <v>VSB 47 </v>
      </c>
      <c r="B119" s="14" t="str">
        <f t="shared" si="19"/>
        <v>I</v>
      </c>
      <c r="C119" s="24">
        <f t="shared" si="20"/>
        <v>51524.150999999998</v>
      </c>
      <c r="D119" t="str">
        <f t="shared" si="21"/>
        <v>vis</v>
      </c>
      <c r="E119">
        <f>VLOOKUP(C119,Active!C$21:E$967,3,FALSE)</f>
        <v>3067.984848766539</v>
      </c>
      <c r="F119" s="14" t="s">
        <v>98</v>
      </c>
      <c r="G119" t="str">
        <f t="shared" si="22"/>
        <v>51524.151</v>
      </c>
      <c r="H119" s="24">
        <f t="shared" si="23"/>
        <v>3068</v>
      </c>
      <c r="I119" s="58" t="s">
        <v>481</v>
      </c>
      <c r="J119" s="59" t="s">
        <v>482</v>
      </c>
      <c r="K119" s="58">
        <v>3068</v>
      </c>
      <c r="L119" s="58" t="s">
        <v>483</v>
      </c>
      <c r="M119" s="59" t="s">
        <v>102</v>
      </c>
      <c r="N119" s="59"/>
      <c r="O119" s="60" t="s">
        <v>471</v>
      </c>
      <c r="P119" s="61" t="s">
        <v>56</v>
      </c>
    </row>
    <row r="120" spans="1:16" ht="12.75" customHeight="1" x14ac:dyDescent="0.2">
      <c r="A120" s="24" t="str">
        <f t="shared" si="18"/>
        <v> BBS 122 </v>
      </c>
      <c r="B120" s="14" t="str">
        <f t="shared" si="19"/>
        <v>I</v>
      </c>
      <c r="C120" s="24">
        <f t="shared" si="20"/>
        <v>51575.267999999996</v>
      </c>
      <c r="D120" t="str">
        <f t="shared" si="21"/>
        <v>vis</v>
      </c>
      <c r="E120">
        <f>VLOOKUP(C120,Active!C$21:E$967,3,FALSE)</f>
        <v>3092.9940712139264</v>
      </c>
      <c r="F120" s="14" t="s">
        <v>98</v>
      </c>
      <c r="G120" t="str">
        <f t="shared" si="22"/>
        <v>51575.268</v>
      </c>
      <c r="H120" s="24">
        <f t="shared" si="23"/>
        <v>3093</v>
      </c>
      <c r="I120" s="58" t="s">
        <v>484</v>
      </c>
      <c r="J120" s="59" t="s">
        <v>485</v>
      </c>
      <c r="K120" s="58">
        <v>3093</v>
      </c>
      <c r="L120" s="58" t="s">
        <v>116</v>
      </c>
      <c r="M120" s="59" t="s">
        <v>102</v>
      </c>
      <c r="N120" s="59"/>
      <c r="O120" s="60" t="s">
        <v>486</v>
      </c>
      <c r="P120" s="60" t="s">
        <v>59</v>
      </c>
    </row>
    <row r="121" spans="1:16" ht="12.75" customHeight="1" x14ac:dyDescent="0.2">
      <c r="A121" s="24" t="str">
        <f t="shared" si="18"/>
        <v> BBS 122 </v>
      </c>
      <c r="B121" s="14" t="str">
        <f t="shared" si="19"/>
        <v>I</v>
      </c>
      <c r="C121" s="24">
        <f t="shared" si="20"/>
        <v>51579.322999999997</v>
      </c>
      <c r="D121" t="str">
        <f t="shared" si="21"/>
        <v>vis</v>
      </c>
      <c r="E121">
        <f>VLOOKUP(C121,Active!C$21:E$967,3,FALSE)</f>
        <v>3094.9779982249825</v>
      </c>
      <c r="F121" s="14" t="s">
        <v>98</v>
      </c>
      <c r="G121" t="str">
        <f t="shared" si="22"/>
        <v>51579.323</v>
      </c>
      <c r="H121" s="24">
        <f t="shared" si="23"/>
        <v>3095</v>
      </c>
      <c r="I121" s="58" t="s">
        <v>487</v>
      </c>
      <c r="J121" s="59" t="s">
        <v>488</v>
      </c>
      <c r="K121" s="58">
        <v>3095</v>
      </c>
      <c r="L121" s="58" t="s">
        <v>489</v>
      </c>
      <c r="M121" s="59" t="s">
        <v>102</v>
      </c>
      <c r="N121" s="59"/>
      <c r="O121" s="60" t="s">
        <v>486</v>
      </c>
      <c r="P121" s="60" t="s">
        <v>59</v>
      </c>
    </row>
    <row r="122" spans="1:16" ht="12.75" customHeight="1" x14ac:dyDescent="0.2">
      <c r="A122" s="24" t="str">
        <f t="shared" si="18"/>
        <v> BBS 122 </v>
      </c>
      <c r="B122" s="14" t="str">
        <f t="shared" si="19"/>
        <v>I</v>
      </c>
      <c r="C122" s="24">
        <f t="shared" si="20"/>
        <v>51581.370999999999</v>
      </c>
      <c r="D122" t="str">
        <f t="shared" si="21"/>
        <v>vis</v>
      </c>
      <c r="E122">
        <f>VLOOKUP(C122,Active!C$21:E$967,3,FALSE)</f>
        <v>3095.9799914478303</v>
      </c>
      <c r="F122" s="14" t="s">
        <v>98</v>
      </c>
      <c r="G122" t="str">
        <f t="shared" si="22"/>
        <v>51581.371</v>
      </c>
      <c r="H122" s="24">
        <f t="shared" si="23"/>
        <v>3096</v>
      </c>
      <c r="I122" s="58" t="s">
        <v>490</v>
      </c>
      <c r="J122" s="59" t="s">
        <v>491</v>
      </c>
      <c r="K122" s="58">
        <v>3096</v>
      </c>
      <c r="L122" s="58" t="s">
        <v>492</v>
      </c>
      <c r="M122" s="59" t="s">
        <v>102</v>
      </c>
      <c r="N122" s="59"/>
      <c r="O122" s="60" t="s">
        <v>113</v>
      </c>
      <c r="P122" s="60" t="s">
        <v>59</v>
      </c>
    </row>
    <row r="123" spans="1:16" ht="12.75" customHeight="1" x14ac:dyDescent="0.2">
      <c r="A123" s="24" t="str">
        <f t="shared" si="18"/>
        <v>OEJV 0074 </v>
      </c>
      <c r="B123" s="14" t="str">
        <f t="shared" si="19"/>
        <v>I</v>
      </c>
      <c r="C123" s="24">
        <f t="shared" si="20"/>
        <v>51867.493999999999</v>
      </c>
      <c r="D123" t="str">
        <f t="shared" si="21"/>
        <v>vis</v>
      </c>
      <c r="E123" t="e">
        <f>VLOOKUP(C123,Active!C$21:E$967,3,FALSE)</f>
        <v>#N/A</v>
      </c>
      <c r="F123" s="14" t="s">
        <v>98</v>
      </c>
      <c r="G123" t="str">
        <f t="shared" si="22"/>
        <v>51867.494</v>
      </c>
      <c r="H123" s="24">
        <f t="shared" si="23"/>
        <v>3236</v>
      </c>
      <c r="I123" s="58" t="s">
        <v>493</v>
      </c>
      <c r="J123" s="59" t="s">
        <v>494</v>
      </c>
      <c r="K123" s="58">
        <v>3236</v>
      </c>
      <c r="L123" s="58" t="s">
        <v>495</v>
      </c>
      <c r="M123" s="59" t="s">
        <v>102</v>
      </c>
      <c r="N123" s="59"/>
      <c r="O123" s="60" t="s">
        <v>496</v>
      </c>
      <c r="P123" s="61" t="s">
        <v>305</v>
      </c>
    </row>
    <row r="124" spans="1:16" ht="12.75" customHeight="1" x14ac:dyDescent="0.2">
      <c r="A124" s="24" t="str">
        <f t="shared" si="18"/>
        <v>OEJV 0074 </v>
      </c>
      <c r="B124" s="14" t="str">
        <f t="shared" si="19"/>
        <v>I</v>
      </c>
      <c r="C124" s="24">
        <f t="shared" si="20"/>
        <v>51867.510999999999</v>
      </c>
      <c r="D124" t="str">
        <f t="shared" si="21"/>
        <v>vis</v>
      </c>
      <c r="E124" t="e">
        <f>VLOOKUP(C124,Active!C$21:E$967,3,FALSE)</f>
        <v>#N/A</v>
      </c>
      <c r="F124" s="14" t="s">
        <v>98</v>
      </c>
      <c r="G124" t="str">
        <f t="shared" si="22"/>
        <v>51867.511</v>
      </c>
      <c r="H124" s="24">
        <f t="shared" si="23"/>
        <v>3236</v>
      </c>
      <c r="I124" s="58" t="s">
        <v>497</v>
      </c>
      <c r="J124" s="59" t="s">
        <v>498</v>
      </c>
      <c r="K124" s="58">
        <v>3236</v>
      </c>
      <c r="L124" s="58" t="s">
        <v>446</v>
      </c>
      <c r="M124" s="59" t="s">
        <v>102</v>
      </c>
      <c r="N124" s="59"/>
      <c r="O124" s="60" t="s">
        <v>499</v>
      </c>
      <c r="P124" s="61" t="s">
        <v>305</v>
      </c>
    </row>
    <row r="125" spans="1:16" ht="12.75" customHeight="1" x14ac:dyDescent="0.2">
      <c r="A125" s="24" t="str">
        <f t="shared" si="18"/>
        <v>OEJV 0074 </v>
      </c>
      <c r="B125" s="14" t="str">
        <f t="shared" si="19"/>
        <v>I</v>
      </c>
      <c r="C125" s="24">
        <f t="shared" si="20"/>
        <v>51867.512999999999</v>
      </c>
      <c r="D125" t="str">
        <f t="shared" si="21"/>
        <v>vis</v>
      </c>
      <c r="E125" t="e">
        <f>VLOOKUP(C125,Active!C$21:E$967,3,FALSE)</f>
        <v>#N/A</v>
      </c>
      <c r="F125" s="14" t="s">
        <v>98</v>
      </c>
      <c r="G125" t="str">
        <f t="shared" si="22"/>
        <v>51867.513</v>
      </c>
      <c r="H125" s="24">
        <f t="shared" si="23"/>
        <v>3236</v>
      </c>
      <c r="I125" s="58" t="s">
        <v>500</v>
      </c>
      <c r="J125" s="59" t="s">
        <v>501</v>
      </c>
      <c r="K125" s="58">
        <v>3236</v>
      </c>
      <c r="L125" s="58" t="s">
        <v>502</v>
      </c>
      <c r="M125" s="59" t="s">
        <v>102</v>
      </c>
      <c r="N125" s="59"/>
      <c r="O125" s="60" t="s">
        <v>496</v>
      </c>
      <c r="P125" s="61" t="s">
        <v>305</v>
      </c>
    </row>
    <row r="126" spans="1:16" ht="12.75" customHeight="1" x14ac:dyDescent="0.2">
      <c r="A126" s="24" t="str">
        <f t="shared" si="18"/>
        <v> BBS 124 </v>
      </c>
      <c r="B126" s="14" t="str">
        <f t="shared" si="19"/>
        <v>I</v>
      </c>
      <c r="C126" s="24">
        <f t="shared" si="20"/>
        <v>51951.318099999997</v>
      </c>
      <c r="D126" t="str">
        <f t="shared" si="21"/>
        <v>vis</v>
      </c>
      <c r="E126">
        <f>VLOOKUP(C126,Active!C$21:E$967,3,FALSE)</f>
        <v>3276.9782761215406</v>
      </c>
      <c r="F126" s="14" t="s">
        <v>98</v>
      </c>
      <c r="G126" t="str">
        <f t="shared" si="22"/>
        <v>51951.3181</v>
      </c>
      <c r="H126" s="24">
        <f t="shared" si="23"/>
        <v>3277</v>
      </c>
      <c r="I126" s="58" t="s">
        <v>503</v>
      </c>
      <c r="J126" s="59" t="s">
        <v>504</v>
      </c>
      <c r="K126" s="58">
        <v>3277</v>
      </c>
      <c r="L126" s="58" t="s">
        <v>505</v>
      </c>
      <c r="M126" s="59" t="s">
        <v>289</v>
      </c>
      <c r="N126" s="59" t="s">
        <v>290</v>
      </c>
      <c r="O126" s="60" t="s">
        <v>108</v>
      </c>
      <c r="P126" s="60" t="s">
        <v>61</v>
      </c>
    </row>
    <row r="127" spans="1:16" ht="12.75" customHeight="1" x14ac:dyDescent="0.2">
      <c r="A127" s="24" t="str">
        <f t="shared" si="18"/>
        <v> BBS 127 </v>
      </c>
      <c r="B127" s="14" t="str">
        <f t="shared" si="19"/>
        <v>I</v>
      </c>
      <c r="C127" s="24">
        <f t="shared" si="20"/>
        <v>52276.298600000002</v>
      </c>
      <c r="D127" t="str">
        <f t="shared" si="21"/>
        <v>vis</v>
      </c>
      <c r="E127">
        <f>VLOOKUP(C127,Active!C$21:E$967,3,FALSE)</f>
        <v>3435.9764492452277</v>
      </c>
      <c r="F127" s="14" t="s">
        <v>98</v>
      </c>
      <c r="G127" t="str">
        <f t="shared" si="22"/>
        <v>52276.2986</v>
      </c>
      <c r="H127" s="24">
        <f t="shared" si="23"/>
        <v>3436</v>
      </c>
      <c r="I127" s="58" t="s">
        <v>506</v>
      </c>
      <c r="J127" s="59" t="s">
        <v>507</v>
      </c>
      <c r="K127" s="58">
        <v>3436</v>
      </c>
      <c r="L127" s="58" t="s">
        <v>508</v>
      </c>
      <c r="M127" s="59" t="s">
        <v>289</v>
      </c>
      <c r="N127" s="59" t="s">
        <v>290</v>
      </c>
      <c r="O127" s="60" t="s">
        <v>509</v>
      </c>
      <c r="P127" s="60" t="s">
        <v>62</v>
      </c>
    </row>
    <row r="128" spans="1:16" ht="12.75" customHeight="1" x14ac:dyDescent="0.2">
      <c r="A128" s="24" t="str">
        <f t="shared" si="18"/>
        <v> BBS 127 </v>
      </c>
      <c r="B128" s="14" t="str">
        <f t="shared" si="19"/>
        <v>I</v>
      </c>
      <c r="C128" s="24">
        <f t="shared" si="20"/>
        <v>52276.305999999997</v>
      </c>
      <c r="D128" t="str">
        <f t="shared" si="21"/>
        <v>vis</v>
      </c>
      <c r="E128">
        <f>VLOOKUP(C128,Active!C$21:E$967,3,FALSE)</f>
        <v>3435.98006972855</v>
      </c>
      <c r="F128" s="14" t="s">
        <v>98</v>
      </c>
      <c r="G128" t="str">
        <f t="shared" si="22"/>
        <v>52276.306</v>
      </c>
      <c r="H128" s="24">
        <f t="shared" si="23"/>
        <v>3436</v>
      </c>
      <c r="I128" s="58" t="s">
        <v>510</v>
      </c>
      <c r="J128" s="59" t="s">
        <v>511</v>
      </c>
      <c r="K128" s="58">
        <v>3436</v>
      </c>
      <c r="L128" s="58" t="s">
        <v>492</v>
      </c>
      <c r="M128" s="59" t="s">
        <v>102</v>
      </c>
      <c r="N128" s="59"/>
      <c r="O128" s="60" t="s">
        <v>113</v>
      </c>
      <c r="P128" s="60" t="s">
        <v>62</v>
      </c>
    </row>
    <row r="129" spans="1:16" ht="12.75" customHeight="1" x14ac:dyDescent="0.2">
      <c r="A129" s="24" t="str">
        <f t="shared" si="18"/>
        <v> AOEB 10 </v>
      </c>
      <c r="B129" s="14" t="str">
        <f t="shared" si="19"/>
        <v>I</v>
      </c>
      <c r="C129" s="24">
        <f t="shared" si="20"/>
        <v>52290.606500000002</v>
      </c>
      <c r="D129" t="str">
        <f t="shared" si="21"/>
        <v>vis</v>
      </c>
      <c r="E129">
        <f>VLOOKUP(C129,Active!C$21:E$967,3,FALSE)</f>
        <v>3442.9766537536098</v>
      </c>
      <c r="F129" s="14" t="s">
        <v>98</v>
      </c>
      <c r="G129" t="str">
        <f t="shared" si="22"/>
        <v>52290.6065</v>
      </c>
      <c r="H129" s="24">
        <f t="shared" si="23"/>
        <v>3443</v>
      </c>
      <c r="I129" s="58" t="s">
        <v>512</v>
      </c>
      <c r="J129" s="59" t="s">
        <v>513</v>
      </c>
      <c r="K129" s="58">
        <v>3443</v>
      </c>
      <c r="L129" s="58" t="s">
        <v>514</v>
      </c>
      <c r="M129" s="59" t="s">
        <v>315</v>
      </c>
      <c r="N129" s="59" t="s">
        <v>340</v>
      </c>
      <c r="O129" s="60" t="s">
        <v>515</v>
      </c>
      <c r="P129" s="60" t="s">
        <v>52</v>
      </c>
    </row>
    <row r="130" spans="1:16" ht="12.75" customHeight="1" x14ac:dyDescent="0.2">
      <c r="A130" s="24" t="str">
        <f t="shared" si="18"/>
        <v> AOEB 10 </v>
      </c>
      <c r="B130" s="14" t="str">
        <f t="shared" si="19"/>
        <v>I</v>
      </c>
      <c r="C130" s="24">
        <f t="shared" si="20"/>
        <v>52580.840799999998</v>
      </c>
      <c r="D130" t="str">
        <f t="shared" si="21"/>
        <v>vis</v>
      </c>
      <c r="E130">
        <f>VLOOKUP(C130,Active!C$21:E$967,3,FALSE)</f>
        <v>3584.9750920532333</v>
      </c>
      <c r="F130" s="14" t="s">
        <v>98</v>
      </c>
      <c r="G130" t="str">
        <f t="shared" si="22"/>
        <v>52580.8408</v>
      </c>
      <c r="H130" s="24">
        <f t="shared" si="23"/>
        <v>3585</v>
      </c>
      <c r="I130" s="58" t="s">
        <v>516</v>
      </c>
      <c r="J130" s="59" t="s">
        <v>517</v>
      </c>
      <c r="K130" s="58">
        <v>3585</v>
      </c>
      <c r="L130" s="58" t="s">
        <v>518</v>
      </c>
      <c r="M130" s="59" t="s">
        <v>315</v>
      </c>
      <c r="N130" s="59" t="s">
        <v>340</v>
      </c>
      <c r="O130" s="60" t="s">
        <v>515</v>
      </c>
      <c r="P130" s="60" t="s">
        <v>52</v>
      </c>
    </row>
    <row r="131" spans="1:16" ht="12.75" customHeight="1" x14ac:dyDescent="0.2">
      <c r="A131" s="24" t="str">
        <f t="shared" si="18"/>
        <v> AOEB 10 </v>
      </c>
      <c r="B131" s="14" t="str">
        <f t="shared" si="19"/>
        <v>I</v>
      </c>
      <c r="C131" s="24">
        <f t="shared" si="20"/>
        <v>53322.7814</v>
      </c>
      <c r="D131" t="str">
        <f t="shared" si="21"/>
        <v>vis</v>
      </c>
      <c r="E131">
        <f>VLOOKUP(C131,Active!C$21:E$967,3,FALSE)</f>
        <v>3947.9728718162983</v>
      </c>
      <c r="F131" s="14" t="s">
        <v>98</v>
      </c>
      <c r="G131" t="str">
        <f t="shared" si="22"/>
        <v>53322.7814</v>
      </c>
      <c r="H131" s="24">
        <f t="shared" si="23"/>
        <v>3948</v>
      </c>
      <c r="I131" s="58" t="s">
        <v>519</v>
      </c>
      <c r="J131" s="59" t="s">
        <v>520</v>
      </c>
      <c r="K131" s="58">
        <v>3948</v>
      </c>
      <c r="L131" s="58" t="s">
        <v>521</v>
      </c>
      <c r="M131" s="59" t="s">
        <v>315</v>
      </c>
      <c r="N131" s="59" t="s">
        <v>340</v>
      </c>
      <c r="O131" s="60" t="s">
        <v>365</v>
      </c>
      <c r="P131" s="60" t="s">
        <v>52</v>
      </c>
    </row>
    <row r="132" spans="1:16" ht="12.75" customHeight="1" x14ac:dyDescent="0.2">
      <c r="A132" s="24" t="str">
        <f t="shared" si="18"/>
        <v> AOEB 10 </v>
      </c>
      <c r="B132" s="14" t="str">
        <f t="shared" si="19"/>
        <v>I</v>
      </c>
      <c r="C132" s="24">
        <f t="shared" si="20"/>
        <v>53414.758000000002</v>
      </c>
      <c r="D132" t="str">
        <f t="shared" si="21"/>
        <v>vis</v>
      </c>
      <c r="E132">
        <f>VLOOKUP(C132,Active!C$21:E$967,3,FALSE)</f>
        <v>3992.9728375684836</v>
      </c>
      <c r="F132" s="14" t="s">
        <v>98</v>
      </c>
      <c r="G132" t="str">
        <f t="shared" si="22"/>
        <v>53414.758</v>
      </c>
      <c r="H132" s="24">
        <f t="shared" si="23"/>
        <v>3993</v>
      </c>
      <c r="I132" s="58" t="s">
        <v>522</v>
      </c>
      <c r="J132" s="59" t="s">
        <v>523</v>
      </c>
      <c r="K132" s="58">
        <v>3993</v>
      </c>
      <c r="L132" s="58" t="s">
        <v>524</v>
      </c>
      <c r="M132" s="59" t="s">
        <v>315</v>
      </c>
      <c r="N132" s="59" t="s">
        <v>340</v>
      </c>
      <c r="O132" s="60" t="s">
        <v>525</v>
      </c>
      <c r="P132" s="60" t="s">
        <v>52</v>
      </c>
    </row>
    <row r="133" spans="1:16" ht="12.75" customHeight="1" x14ac:dyDescent="0.2">
      <c r="A133" s="24" t="str">
        <f t="shared" si="18"/>
        <v>VSB 44 </v>
      </c>
      <c r="B133" s="14" t="str">
        <f t="shared" si="19"/>
        <v>I</v>
      </c>
      <c r="C133" s="24">
        <f t="shared" si="20"/>
        <v>53422.947</v>
      </c>
      <c r="D133" t="str">
        <f t="shared" si="21"/>
        <v>vis</v>
      </c>
      <c r="E133">
        <f>VLOOKUP(C133,Active!C$21:E$967,3,FALSE)</f>
        <v>3996.9793426963593</v>
      </c>
      <c r="F133" s="14" t="s">
        <v>98</v>
      </c>
      <c r="G133" t="str">
        <f t="shared" si="22"/>
        <v>53422.947</v>
      </c>
      <c r="H133" s="24">
        <f t="shared" si="23"/>
        <v>3997</v>
      </c>
      <c r="I133" s="58" t="s">
        <v>526</v>
      </c>
      <c r="J133" s="59" t="s">
        <v>527</v>
      </c>
      <c r="K133" s="58">
        <v>3997</v>
      </c>
      <c r="L133" s="58" t="s">
        <v>528</v>
      </c>
      <c r="M133" s="59" t="s">
        <v>102</v>
      </c>
      <c r="N133" s="59"/>
      <c r="O133" s="60" t="s">
        <v>529</v>
      </c>
      <c r="P133" s="61" t="s">
        <v>68</v>
      </c>
    </row>
    <row r="134" spans="1:16" ht="12.75" customHeight="1" x14ac:dyDescent="0.2">
      <c r="A134" s="24" t="str">
        <f t="shared" si="18"/>
        <v> AOEB 12 </v>
      </c>
      <c r="B134" s="14" t="str">
        <f t="shared" si="19"/>
        <v>I</v>
      </c>
      <c r="C134" s="24">
        <f t="shared" si="20"/>
        <v>53723.390899999999</v>
      </c>
      <c r="D134" t="str">
        <f t="shared" si="21"/>
        <v>vis</v>
      </c>
      <c r="E134">
        <f>VLOOKUP(C134,Active!C$21:E$967,3,FALSE)</f>
        <v>4143.9728737733158</v>
      </c>
      <c r="F134" s="14" t="s">
        <v>98</v>
      </c>
      <c r="G134" t="str">
        <f t="shared" si="22"/>
        <v>53723.3909</v>
      </c>
      <c r="H134" s="24">
        <f t="shared" si="23"/>
        <v>4144</v>
      </c>
      <c r="I134" s="58" t="s">
        <v>530</v>
      </c>
      <c r="J134" s="59" t="s">
        <v>531</v>
      </c>
      <c r="K134" s="58">
        <v>4144</v>
      </c>
      <c r="L134" s="58" t="s">
        <v>521</v>
      </c>
      <c r="M134" s="59" t="s">
        <v>315</v>
      </c>
      <c r="N134" s="59" t="s">
        <v>340</v>
      </c>
      <c r="O134" s="60" t="s">
        <v>532</v>
      </c>
      <c r="P134" s="60" t="s">
        <v>69</v>
      </c>
    </row>
    <row r="135" spans="1:16" ht="12.75" customHeight="1" x14ac:dyDescent="0.2">
      <c r="A135" s="24" t="str">
        <f t="shared" si="18"/>
        <v> AOEB 12 </v>
      </c>
      <c r="B135" s="14" t="str">
        <f t="shared" si="19"/>
        <v>I</v>
      </c>
      <c r="C135" s="24">
        <f t="shared" si="20"/>
        <v>54109.694000000003</v>
      </c>
      <c r="D135" t="str">
        <f t="shared" si="21"/>
        <v>vis</v>
      </c>
      <c r="E135">
        <f>VLOOKUP(C135,Active!C$21:E$967,3,FALSE)</f>
        <v>4332.9734051037085</v>
      </c>
      <c r="F135" s="14" t="s">
        <v>98</v>
      </c>
      <c r="G135" t="str">
        <f t="shared" si="22"/>
        <v>54109.6940</v>
      </c>
      <c r="H135" s="24">
        <f t="shared" si="23"/>
        <v>4333</v>
      </c>
      <c r="I135" s="58" t="s">
        <v>533</v>
      </c>
      <c r="J135" s="59" t="s">
        <v>534</v>
      </c>
      <c r="K135" s="58">
        <v>4333</v>
      </c>
      <c r="L135" s="58" t="s">
        <v>535</v>
      </c>
      <c r="M135" s="59" t="s">
        <v>315</v>
      </c>
      <c r="N135" s="59" t="s">
        <v>340</v>
      </c>
      <c r="O135" s="60" t="s">
        <v>536</v>
      </c>
      <c r="P135" s="60" t="s">
        <v>69</v>
      </c>
    </row>
    <row r="136" spans="1:16" ht="12.75" customHeight="1" x14ac:dyDescent="0.2">
      <c r="A136" s="24" t="str">
        <f t="shared" si="18"/>
        <v>VSB 46 </v>
      </c>
      <c r="B136" s="14" t="str">
        <f t="shared" si="19"/>
        <v>I</v>
      </c>
      <c r="C136" s="24">
        <f t="shared" si="20"/>
        <v>54168.955000000002</v>
      </c>
      <c r="D136" t="str">
        <f t="shared" si="21"/>
        <v>vis</v>
      </c>
      <c r="E136">
        <f>VLOOKUP(C136,Active!C$21:E$967,3,FALSE)</f>
        <v>4361.9671162263221</v>
      </c>
      <c r="F136" s="14" t="s">
        <v>98</v>
      </c>
      <c r="G136" t="str">
        <f t="shared" si="22"/>
        <v>54168.955</v>
      </c>
      <c r="H136" s="24">
        <f t="shared" si="23"/>
        <v>4362</v>
      </c>
      <c r="I136" s="58" t="s">
        <v>537</v>
      </c>
      <c r="J136" s="59" t="s">
        <v>538</v>
      </c>
      <c r="K136" s="58">
        <v>4362</v>
      </c>
      <c r="L136" s="58" t="s">
        <v>539</v>
      </c>
      <c r="M136" s="59" t="s">
        <v>102</v>
      </c>
      <c r="N136" s="59"/>
      <c r="O136" s="60" t="s">
        <v>529</v>
      </c>
      <c r="P136" s="61" t="s">
        <v>71</v>
      </c>
    </row>
    <row r="137" spans="1:16" ht="12.75" customHeight="1" x14ac:dyDescent="0.2">
      <c r="A137" s="24" t="str">
        <f t="shared" si="18"/>
        <v>VSB 48 </v>
      </c>
      <c r="B137" s="14" t="str">
        <f t="shared" si="19"/>
        <v>I</v>
      </c>
      <c r="C137" s="24">
        <f t="shared" si="20"/>
        <v>54540.945</v>
      </c>
      <c r="D137" t="str">
        <f t="shared" si="21"/>
        <v>vis</v>
      </c>
      <c r="E137">
        <f>VLOOKUP(C137,Active!C$21:E$967,3,FALSE)</f>
        <v>4543.9648989249117</v>
      </c>
      <c r="F137" s="14" t="s">
        <v>98</v>
      </c>
      <c r="G137" t="str">
        <f t="shared" si="22"/>
        <v>54540.945</v>
      </c>
      <c r="H137" s="24">
        <f t="shared" si="23"/>
        <v>4544</v>
      </c>
      <c r="I137" s="58" t="s">
        <v>540</v>
      </c>
      <c r="J137" s="59" t="s">
        <v>541</v>
      </c>
      <c r="K137" s="58">
        <v>4544</v>
      </c>
      <c r="L137" s="58" t="s">
        <v>542</v>
      </c>
      <c r="M137" s="59" t="s">
        <v>102</v>
      </c>
      <c r="N137" s="59"/>
      <c r="O137" s="60" t="s">
        <v>529</v>
      </c>
      <c r="P137" s="61" t="s">
        <v>74</v>
      </c>
    </row>
    <row r="138" spans="1:16" ht="12.75" customHeight="1" x14ac:dyDescent="0.2">
      <c r="A138" s="24" t="str">
        <f t="shared" si="18"/>
        <v>VSB 51 </v>
      </c>
      <c r="B138" s="14" t="str">
        <f t="shared" si="19"/>
        <v>I</v>
      </c>
      <c r="C138" s="24">
        <f t="shared" si="20"/>
        <v>55530.2215</v>
      </c>
      <c r="D138" t="str">
        <f t="shared" si="21"/>
        <v>vis</v>
      </c>
      <c r="E138">
        <f>VLOOKUP(C138,Active!C$21:E$967,3,FALSE)</f>
        <v>5027.9728816013885</v>
      </c>
      <c r="F138" s="14" t="s">
        <v>98</v>
      </c>
      <c r="G138" t="str">
        <f t="shared" si="22"/>
        <v>55530.2215</v>
      </c>
      <c r="H138" s="24">
        <f t="shared" si="23"/>
        <v>5028</v>
      </c>
      <c r="I138" s="58" t="s">
        <v>543</v>
      </c>
      <c r="J138" s="59" t="s">
        <v>544</v>
      </c>
      <c r="K138" s="58" t="s">
        <v>545</v>
      </c>
      <c r="L138" s="58" t="s">
        <v>521</v>
      </c>
      <c r="M138" s="59" t="s">
        <v>315</v>
      </c>
      <c r="N138" s="59" t="s">
        <v>546</v>
      </c>
      <c r="O138" s="60" t="s">
        <v>547</v>
      </c>
      <c r="P138" s="61" t="s">
        <v>77</v>
      </c>
    </row>
    <row r="139" spans="1:16" ht="12.75" customHeight="1" x14ac:dyDescent="0.2">
      <c r="A139" s="24" t="str">
        <f t="shared" si="18"/>
        <v> JAAVSO 43-1 </v>
      </c>
      <c r="B139" s="14" t="str">
        <f t="shared" si="19"/>
        <v>I</v>
      </c>
      <c r="C139" s="24">
        <f t="shared" si="20"/>
        <v>56214.931299999997</v>
      </c>
      <c r="D139" t="str">
        <f t="shared" si="21"/>
        <v>vis</v>
      </c>
      <c r="E139">
        <f>VLOOKUP(C139,Active!C$21:E$967,3,FALSE)</f>
        <v>5362.9702347345237</v>
      </c>
      <c r="F139" s="14" t="s">
        <v>98</v>
      </c>
      <c r="G139" t="str">
        <f t="shared" si="22"/>
        <v>56214.9313</v>
      </c>
      <c r="H139" s="24">
        <f t="shared" si="23"/>
        <v>5363</v>
      </c>
      <c r="I139" s="58" t="s">
        <v>548</v>
      </c>
      <c r="J139" s="59" t="s">
        <v>549</v>
      </c>
      <c r="K139" s="58" t="s">
        <v>550</v>
      </c>
      <c r="L139" s="58" t="s">
        <v>551</v>
      </c>
      <c r="M139" s="59" t="s">
        <v>315</v>
      </c>
      <c r="N139" s="59" t="s">
        <v>98</v>
      </c>
      <c r="O139" s="60" t="s">
        <v>552</v>
      </c>
      <c r="P139" s="60" t="s">
        <v>85</v>
      </c>
    </row>
    <row r="140" spans="1:16" ht="12.75" customHeight="1" x14ac:dyDescent="0.2">
      <c r="A140" s="24" t="str">
        <f t="shared" si="18"/>
        <v> JAAVSO 43-1 </v>
      </c>
      <c r="B140" s="14" t="str">
        <f t="shared" si="19"/>
        <v>I</v>
      </c>
      <c r="C140" s="24">
        <f t="shared" si="20"/>
        <v>56999.794500000004</v>
      </c>
      <c r="D140" t="str">
        <f t="shared" si="21"/>
        <v>vis</v>
      </c>
      <c r="E140">
        <f>VLOOKUP(C140,Active!C$21:E$967,3,FALSE)</f>
        <v>5746.9680898427841</v>
      </c>
      <c r="F140" s="14" t="s">
        <v>98</v>
      </c>
      <c r="G140" t="str">
        <f t="shared" si="22"/>
        <v>56999.7945</v>
      </c>
      <c r="H140" s="24">
        <f t="shared" si="23"/>
        <v>5747</v>
      </c>
      <c r="I140" s="58" t="s">
        <v>553</v>
      </c>
      <c r="J140" s="59" t="s">
        <v>554</v>
      </c>
      <c r="K140" s="58">
        <v>5747</v>
      </c>
      <c r="L140" s="58" t="s">
        <v>555</v>
      </c>
      <c r="M140" s="59" t="s">
        <v>315</v>
      </c>
      <c r="N140" s="59" t="s">
        <v>98</v>
      </c>
      <c r="O140" s="60" t="s">
        <v>556</v>
      </c>
      <c r="P140" s="60" t="s">
        <v>85</v>
      </c>
    </row>
  </sheetData>
  <sheetProtection selectLockedCells="1" selectUnlockedCells="1"/>
  <hyperlinks>
    <hyperlink ref="P65" r:id="rId1" xr:uid="{00000000-0004-0000-0100-000000000000}"/>
    <hyperlink ref="P67" r:id="rId2" xr:uid="{00000000-0004-0000-0100-000001000000}"/>
    <hyperlink ref="P70" r:id="rId3" xr:uid="{00000000-0004-0000-0100-000002000000}"/>
    <hyperlink ref="P71" r:id="rId4" xr:uid="{00000000-0004-0000-0100-000003000000}"/>
    <hyperlink ref="P72" r:id="rId5" xr:uid="{00000000-0004-0000-0100-000004000000}"/>
    <hyperlink ref="P74" r:id="rId6" xr:uid="{00000000-0004-0000-0100-000005000000}"/>
    <hyperlink ref="P76" r:id="rId7" xr:uid="{00000000-0004-0000-0100-000006000000}"/>
    <hyperlink ref="P77" r:id="rId8" xr:uid="{00000000-0004-0000-0100-000007000000}"/>
    <hyperlink ref="P78" r:id="rId9" xr:uid="{00000000-0004-0000-0100-000008000000}"/>
    <hyperlink ref="P79" r:id="rId10" xr:uid="{00000000-0004-0000-0100-000009000000}"/>
    <hyperlink ref="P80" r:id="rId11" xr:uid="{00000000-0004-0000-0100-00000A000000}"/>
    <hyperlink ref="P81" r:id="rId12" xr:uid="{00000000-0004-0000-0100-00000B000000}"/>
    <hyperlink ref="P82" r:id="rId13" xr:uid="{00000000-0004-0000-0100-00000C000000}"/>
    <hyperlink ref="P86" r:id="rId14" xr:uid="{00000000-0004-0000-0100-00000D000000}"/>
    <hyperlink ref="P87" r:id="rId15" xr:uid="{00000000-0004-0000-0100-00000E000000}"/>
    <hyperlink ref="P88" r:id="rId16" xr:uid="{00000000-0004-0000-0100-00000F000000}"/>
    <hyperlink ref="P89" r:id="rId17" xr:uid="{00000000-0004-0000-0100-000010000000}"/>
    <hyperlink ref="P90" r:id="rId18" xr:uid="{00000000-0004-0000-0100-000011000000}"/>
    <hyperlink ref="P91" r:id="rId19" xr:uid="{00000000-0004-0000-0100-000012000000}"/>
    <hyperlink ref="P115" r:id="rId20" xr:uid="{00000000-0004-0000-0100-000013000000}"/>
    <hyperlink ref="P116" r:id="rId21" xr:uid="{00000000-0004-0000-0100-000014000000}"/>
    <hyperlink ref="P118" r:id="rId22" xr:uid="{00000000-0004-0000-0100-000015000000}"/>
    <hyperlink ref="P119" r:id="rId23" xr:uid="{00000000-0004-0000-0100-000016000000}"/>
    <hyperlink ref="P123" r:id="rId24" xr:uid="{00000000-0004-0000-0100-000017000000}"/>
    <hyperlink ref="P124" r:id="rId25" xr:uid="{00000000-0004-0000-0100-000018000000}"/>
    <hyperlink ref="P125" r:id="rId26" xr:uid="{00000000-0004-0000-0100-000019000000}"/>
    <hyperlink ref="P133" r:id="rId27" xr:uid="{00000000-0004-0000-0100-00001A000000}"/>
    <hyperlink ref="P136" r:id="rId28" xr:uid="{00000000-0004-0000-0100-00001B000000}"/>
    <hyperlink ref="P137" r:id="rId29" xr:uid="{00000000-0004-0000-0100-00001C000000}"/>
    <hyperlink ref="P138" r:id="rId30" xr:uid="{00000000-0004-0000-0100-00001D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2023-08-06T05:03:54Z</dcterms:created>
  <dcterms:modified xsi:type="dcterms:W3CDTF">2024-09-29T02:53:31Z</dcterms:modified>
</cp:coreProperties>
</file>