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0A0396A-3A8B-45E2-91D3-9D00EA02F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G11" i="1"/>
  <c r="F11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<sst xmlns="http://schemas.openxmlformats.org/spreadsheetml/2006/main" count="57" uniqueCount="53">
  <si>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</si>
  <si>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</si>
  <si>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</si>
  <si>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</si>
  <si>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</si>
  <si>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</si>
  <si>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</si>
  <si>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</si>
  <si>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</si>
  <si>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</si>
  <si>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</si>
  <si>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</si>
  <si>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</si>
  <si>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</si>
  <si>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</si>
  <si>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</si>
  <si>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</si>
  <si>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</si>
  <si>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</si>
  <si>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</si>
  <si>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</si>
  <si>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</si>
  <si>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</si>
  <si>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</si>
  <si>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</si>
  <si>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</si>
  <si>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</si>
  <si>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</si>
  <si>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</si>
  <si>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</si>
  <si>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</si>
  <si>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</si>
  <si>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</si>
  <si>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</si>
  <si>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</si>
  <si>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</si>
  <si>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</si>
  <si>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</si>
  <si>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</si>
  <si>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</si>
  <si>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</si>
  <si>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</si>
  <si>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</si>
  <si>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</si>
  <si>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</si>
  <si>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ASAS J045453+2432.3 Tau</t>
  </si>
  <si>
    <t>EA</t>
  </si>
  <si>
    <t>VSX</t>
  </si>
  <si>
    <t>11.86 - 12.78</t>
  </si>
  <si>
    <t>OEJV 0248 2024</t>
  </si>
  <si>
    <t>I</t>
  </si>
  <si>
    <t>II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</si>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</sst>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color rgb="FF00B05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/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J045453+2432.3 Tau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8790740069625192"/>
          <c:y val="4.8235816676761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8.9279999956488609E-3</c:v>
                </c:pt>
                <c:pt idx="2">
                  <c:v>9.9919999993289821E-3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-8.3842471491849674E-6</c:v>
                </c:pt>
                <c:pt idx="1">
                  <c:v>9.3743902750264164E-3</c:v>
                </c:pt>
                <c:pt idx="2">
                  <c:v>9.5539939671006116E-3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5407</c:v>
                      </c:pt>
                      <c:pt idx="2">
                        <c:v>5510.5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J045453+2432.3 Tau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1825560266505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8.9279999956488609E-3</c:v>
                </c:pt>
                <c:pt idx="2">
                  <c:v>9.9919999993289821E-3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-8.3842471491849674E-6</c:v>
                </c:pt>
                <c:pt idx="1">
                  <c:v>9.3743902750264164E-3</c:v>
                </c:pt>
                <c:pt idx="2">
                  <c:v>9.5539939671006116E-3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5407</c:v>
                </c:pt>
                <c:pt idx="2">
                  <c:v>5510.5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38100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0</xdr:row>
      <xdr:rowOff>0</xdr:rowOff>
    </xdr:from>
    <xdr:to>
      <xdr:col>27</xdr:col>
      <xdr:colOff>304800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2.42578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5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 t="s">
        <v>46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53659.758000000002</v>
      </c>
      <c r="D7" s="13" t="s">
        <v>47</v>
      </c>
    </row>
    <row r="8" spans="1:15" ht="12.95" customHeight="1" x14ac:dyDescent="0.2">
      <c r="A8" s="21" t="s">
        <v>3</v>
      </c>
      <c r="C8" s="29">
        <v>0.95409600000000006</v>
      </c>
      <c r="D8" s="13" t="s">
        <v>47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-8.3842471491849674E-6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1.7353013726975406E-6</v>
      </c>
      <c r="D12" s="22"/>
      <c r="E12" s="35" t="s">
        <v>52</v>
      </c>
      <c r="F12" s="36" t="s">
        <v>48</v>
      </c>
    </row>
    <row r="13" spans="1:15" ht="12.95" customHeight="1" x14ac:dyDescent="0.2">
      <c r="A13" s="21" t="s">
        <v>18</v>
      </c>
      <c r="C13" s="22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60518.785684259259</v>
      </c>
    </row>
    <row r="15" spans="1:15" ht="12.95" customHeight="1" x14ac:dyDescent="0.2">
      <c r="A15" s="18" t="s">
        <v>17</v>
      </c>
      <c r="C15" s="19">
        <f ca="1">(C7+C11)+(C8+C12)*INT(MAX(F21:F3533))</f>
        <v>58916.83651312632</v>
      </c>
      <c r="E15" s="37" t="s">
        <v>33</v>
      </c>
      <c r="F15" s="39">
        <f ca="1">ROUND(2*(F14-$C$7)/$C$8,0)/2+F13</f>
        <v>7190</v>
      </c>
    </row>
    <row r="16" spans="1:15" ht="12.95" customHeight="1" x14ac:dyDescent="0.2">
      <c r="A16" s="18" t="s">
        <v>4</v>
      </c>
      <c r="C16" s="19">
        <f ca="1">+C8+C12</f>
        <v>0.95409773530137276</v>
      </c>
      <c r="E16" s="37" t="s">
        <v>34</v>
      </c>
      <c r="F16" s="39">
        <f ca="1">ROUND(2*(F14-$C$15)/$C$16,0)/2+F13</f>
        <v>1680</v>
      </c>
    </row>
    <row r="17" spans="1:21" ht="12.95" customHeight="1" thickBot="1" x14ac:dyDescent="0.25">
      <c r="A17" s="17" t="s">
        <v>27</v>
      </c>
      <c r="C17" s="21">
        <f>COUNT(C21:C2191)</f>
        <v>3</v>
      </c>
      <c r="E17" s="37" t="s">
        <v>43</v>
      </c>
      <c r="F17" s="40">
        <f ca="1">+$C$15+$C$16*F16-15018.5-$C$5/24</f>
        <v>45501.616541765965</v>
      </c>
    </row>
    <row r="18" spans="1:21" ht="12.95" customHeight="1" thickTop="1" thickBot="1" x14ac:dyDescent="0.25">
      <c r="A18" s="18" t="s">
        <v>5</v>
      </c>
      <c r="C18" s="25">
        <f ca="1">+C15</f>
        <v>58916.83651312632</v>
      </c>
      <c r="D18" s="26">
        <f ca="1">+C16</f>
        <v>0.95409773530137276</v>
      </c>
      <c r="E18" s="42" t="s">
        <v>44</v>
      </c>
      <c r="F18" s="41">
        <f ca="1">+($C$15+$C$16*$F$16)-($C$16/2)-15018.5-$C$5/24</f>
        <v>45501.139492898314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VSX</v>
      </c>
      <c r="B21" s="22"/>
      <c r="C21" s="23">
        <f>$C$7</f>
        <v>53659.758000000002</v>
      </c>
      <c r="D21" s="23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-8.3842471491849674E-6</v>
      </c>
      <c r="Q21" s="27">
        <f>+C21-15018.5</f>
        <v>38641.258000000002</v>
      </c>
    </row>
    <row r="22" spans="1:21" ht="12.95" customHeight="1" x14ac:dyDescent="0.2">
      <c r="A22" s="31" t="s">
        <v>49</v>
      </c>
      <c r="B22" s="32" t="s">
        <v>50</v>
      </c>
      <c r="C22" s="33">
        <v>58818.563999999998</v>
      </c>
      <c r="D22" s="33">
        <v>2E-3</v>
      </c>
      <c r="E22" s="21">
        <f t="shared" ref="E22:E23" si="0">+(C22-C$7)/C$8</f>
        <v>5407.0093575489227</v>
      </c>
      <c r="F22" s="21">
        <f t="shared" ref="F22:F23" si="1">ROUND(2*E22,0)/2</f>
        <v>5407</v>
      </c>
      <c r="G22" s="21">
        <f t="shared" ref="G22:G23" si="2">+C22-(C$7+F22*C$8)</f>
        <v>8.9279999956488609E-3</v>
      </c>
      <c r="K22" s="21">
        <f t="shared" ref="K22:K23" si="3">+G22</f>
        <v>8.9279999956488609E-3</v>
      </c>
      <c r="O22" s="21">
        <f t="shared" ref="O22:O23" ca="1" si="4">+C$11+C$12*$F22</f>
        <v>9.3743902750264164E-3</v>
      </c>
      <c r="Q22" s="27">
        <f t="shared" ref="Q22:Q23" si="5">+C22-15018.5</f>
        <v>43800.063999999998</v>
      </c>
    </row>
    <row r="23" spans="1:21" ht="12.95" customHeight="1" x14ac:dyDescent="0.2">
      <c r="A23" s="31" t="s">
        <v>49</v>
      </c>
      <c r="B23" s="32" t="s">
        <v>51</v>
      </c>
      <c r="C23" s="33">
        <v>58917.313999999998</v>
      </c>
      <c r="D23" s="33">
        <v>4.0000000000000001E-3</v>
      </c>
      <c r="E23" s="21">
        <f t="shared" si="0"/>
        <v>5510.5104727406851</v>
      </c>
      <c r="F23" s="21">
        <f t="shared" si="1"/>
        <v>5510.5</v>
      </c>
      <c r="G23" s="21">
        <f t="shared" si="2"/>
        <v>9.9919999993289821E-3</v>
      </c>
      <c r="K23" s="21">
        <f t="shared" si="3"/>
        <v>9.9919999993289821E-3</v>
      </c>
      <c r="O23" s="21">
        <f t="shared" ca="1" si="4"/>
        <v>9.5539939671006116E-3</v>
      </c>
      <c r="Q23" s="27">
        <f t="shared" si="5"/>
        <v>43898.813999999998</v>
      </c>
    </row>
    <row r="24" spans="1:21" ht="12.95" customHeight="1" x14ac:dyDescent="0.2">
      <c r="A24" s="23"/>
      <c r="B24" s="22"/>
      <c r="C24" s="23"/>
      <c r="D24" s="23"/>
      <c r="Q24" s="27"/>
    </row>
    <row r="25" spans="1:21" ht="12.95" customHeight="1" x14ac:dyDescent="0.2">
      <c r="A25" s="23"/>
      <c r="B25" s="22"/>
      <c r="C25" s="23"/>
      <c r="D25" s="23"/>
      <c r="Q25" s="27"/>
    </row>
    <row r="26" spans="1:21" ht="12.95" customHeight="1" x14ac:dyDescent="0.2">
      <c r="A26" s="23"/>
      <c r="B26" s="22"/>
      <c r="C26" s="23"/>
      <c r="D26" s="23"/>
      <c r="Q26" s="27"/>
    </row>
    <row r="27" spans="1:21" ht="12.95" customHeight="1" x14ac:dyDescent="0.2">
      <c r="A27" s="23"/>
      <c r="B27" s="22"/>
      <c r="C27" s="23"/>
      <c r="D27" s="23"/>
      <c r="Q27" s="27"/>
    </row>
    <row r="28" spans="1:21" ht="12.95" customHeight="1" x14ac:dyDescent="0.2">
      <c r="A28" s="23"/>
      <c r="B28" s="22"/>
      <c r="C28" s="23"/>
      <c r="D28" s="23"/>
      <c r="Q28" s="27"/>
    </row>
    <row r="29" spans="1:21" ht="12.95" customHeight="1" x14ac:dyDescent="0.2">
      <c r="A29" s="23"/>
      <c r="B29" s="22"/>
      <c r="C29" s="23"/>
      <c r="D29" s="23"/>
      <c r="Q29" s="27"/>
    </row>
    <row r="30" spans="1:21" ht="12.95" customHeight="1" x14ac:dyDescent="0.2">
      <c r="A30" s="23"/>
      <c r="B30" s="22"/>
      <c r="C30" s="23"/>
      <c r="D30" s="23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2024-07-27T06:51:23Z</dcterms:modified>
</cp:coreProperties>
</file>