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139741B-D09E-4C97-8D0F-229E5E26FEF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Q27" i="1"/>
  <c r="D9" i="1"/>
  <c r="C9" i="1"/>
  <c r="Q26" i="1"/>
  <c r="Q25" i="1"/>
  <c r="Q24" i="1"/>
  <c r="F16" i="1"/>
  <c r="F17" i="1" s="1"/>
  <c r="C17" i="1"/>
  <c r="Q23" i="1"/>
  <c r="Q22" i="1"/>
  <c r="C7" i="1"/>
  <c r="E26" i="1"/>
  <c r="F26" i="1"/>
  <c r="C8" i="1"/>
  <c r="Q21" i="1"/>
  <c r="E21" i="1"/>
  <c r="F21" i="1"/>
  <c r="G25" i="1"/>
  <c r="K25" i="1"/>
  <c r="E24" i="1"/>
  <c r="F24" i="1"/>
  <c r="G24" i="1"/>
  <c r="K24" i="1"/>
  <c r="E23" i="1"/>
  <c r="F23" i="1"/>
  <c r="G23" i="1"/>
  <c r="K23" i="1"/>
  <c r="E25" i="1"/>
  <c r="F25" i="1"/>
  <c r="G26" i="1"/>
  <c r="K26" i="1"/>
  <c r="E22" i="1"/>
  <c r="F22" i="1"/>
  <c r="G22" i="1"/>
  <c r="K22" i="1"/>
  <c r="G21" i="1"/>
  <c r="K21" i="1"/>
  <c r="C11" i="1"/>
  <c r="C12" i="1"/>
  <c r="C16" i="1" l="1"/>
  <c r="D18" i="1" s="1"/>
  <c r="O21" i="1"/>
  <c r="O25" i="1"/>
  <c r="C15" i="1"/>
  <c r="O23" i="1"/>
  <c r="O22" i="1"/>
  <c r="O24" i="1"/>
  <c r="O27" i="1"/>
  <c r="O26" i="1"/>
  <c r="C18" i="1" l="1"/>
  <c r="F18" i="1"/>
  <c r="F19" i="1" s="1"/>
</calcChain>
</file>

<file path=xl/sharedStrings.xml><?xml version="1.0" encoding="utf-8"?>
<sst xmlns="http://schemas.openxmlformats.org/spreadsheetml/2006/main" count="56" uniqueCount="50">
  <si>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</si>
  <si>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</si>
  <si>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</si>
  <si>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</si>
  <si>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</si>
  <si>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</si>
  <si>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</si>
  <si>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</si>
  <si>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</si>
  <si>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</si>
  <si>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</si>
  <si>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</si>
  <si>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</si>
  <si>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</si>
  <si>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</si>
  <si>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</si>
  <si>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</si>
  <si>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</si>
  <si>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</si>
  <si>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</si>
  <si>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</si>
  <si>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</si>
  <si>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</si>
  <si>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</si>
  <si>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</si>
  <si>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</si>
  <si>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</si>
  <si>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</si>
  <si>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</si>
  <si>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</si>
  <si>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</si>
  <si>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</si>
  <si>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</si>
  <si>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EB</t>
  </si>
  <si>
    <t>IBVS 5699 Eph.</t>
  </si>
  <si>
    <t>IBVS 5699</t>
  </si>
  <si>
    <t>IBVS 5871</t>
  </si>
  <si>
    <t>I</t>
  </si>
  <si>
    <t>IBVS 5920</t>
  </si>
  <si>
    <t>Add cycle</t>
  </si>
  <si>
    <t>Old Cycle</t>
  </si>
  <si>
    <t>IBVS 5992</t>
  </si>
  <si>
    <t>IBVS 6029</t>
  </si>
  <si>
    <t>OEJV 0179</t>
  </si>
  <si>
    <t>pg</t>
  </si>
  <si>
    <t>vis</t>
  </si>
  <si>
    <t>PE</t>
  </si>
  <si>
    <t>CCD</t>
  </si>
  <si>
    <t>CC Tau / GSC 0087-0843</t>
  </si>
  <si>
    <t>JAVSO 49, 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</si>
</sst>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26" fillId="0" borderId="0"/>
    <xf numFmtId="0" fontId="15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41" applyFont="1" applyAlignment="1">
      <alignment vertical="center"/>
    </xf>
    <xf numFmtId="0" fontId="14" fillId="0" borderId="0" xfId="41" applyFont="1" applyAlignment="1">
      <alignment horizontal="center" vertical="center"/>
    </xf>
    <xf numFmtId="0" fontId="14" fillId="0" borderId="0" xfId="41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Tau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7546</c:v>
                </c:pt>
                <c:pt idx="3">
                  <c:v>8419</c:v>
                </c:pt>
                <c:pt idx="4">
                  <c:v>9205</c:v>
                </c:pt>
                <c:pt idx="5">
                  <c:v>12163</c:v>
                </c:pt>
                <c:pt idx="6">
                  <c:v>13777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E-4D03-B6C4-C8A3344E4F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7546</c:v>
                </c:pt>
                <c:pt idx="3">
                  <c:v>8419</c:v>
                </c:pt>
                <c:pt idx="4">
                  <c:v>9205</c:v>
                </c:pt>
                <c:pt idx="5">
                  <c:v>12163</c:v>
                </c:pt>
                <c:pt idx="6">
                  <c:v>13777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E-4D03-B6C4-C8A3344E4F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7546</c:v>
                </c:pt>
                <c:pt idx="3">
                  <c:v>8419</c:v>
                </c:pt>
                <c:pt idx="4">
                  <c:v>9205</c:v>
                </c:pt>
                <c:pt idx="5">
                  <c:v>12163</c:v>
                </c:pt>
                <c:pt idx="6">
                  <c:v>13777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E-4D03-B6C4-C8A3344E4F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7546</c:v>
                </c:pt>
                <c:pt idx="3">
                  <c:v>8419</c:v>
                </c:pt>
                <c:pt idx="4">
                  <c:v>9205</c:v>
                </c:pt>
                <c:pt idx="5">
                  <c:v>12163</c:v>
                </c:pt>
                <c:pt idx="6">
                  <c:v>13777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5.1119999996444676E-2</c:v>
                </c:pt>
                <c:pt idx="2">
                  <c:v>5.6140000000596046E-2</c:v>
                </c:pt>
                <c:pt idx="3">
                  <c:v>6.3760000004549511E-2</c:v>
                </c:pt>
                <c:pt idx="4">
                  <c:v>6.8600000005972106E-2</c:v>
                </c:pt>
                <c:pt idx="5">
                  <c:v>9.3130000001110602E-2</c:v>
                </c:pt>
                <c:pt idx="6">
                  <c:v>0.10706999999820255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E-4D03-B6C4-C8A3344E4F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7546</c:v>
                </c:pt>
                <c:pt idx="3">
                  <c:v>8419</c:v>
                </c:pt>
                <c:pt idx="4">
                  <c:v>9205</c:v>
                </c:pt>
                <c:pt idx="5">
                  <c:v>12163</c:v>
                </c:pt>
                <c:pt idx="6">
                  <c:v>13777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E-4D03-B6C4-C8A3344E4F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7546</c:v>
                </c:pt>
                <c:pt idx="3">
                  <c:v>8419</c:v>
                </c:pt>
                <c:pt idx="4">
                  <c:v>9205</c:v>
                </c:pt>
                <c:pt idx="5">
                  <c:v>12163</c:v>
                </c:pt>
                <c:pt idx="6">
                  <c:v>13777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5E-4D03-B6C4-C8A3344E4F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1E-4</c:v>
                  </c:pt>
                  <c:pt idx="6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7546</c:v>
                </c:pt>
                <c:pt idx="3">
                  <c:v>8419</c:v>
                </c:pt>
                <c:pt idx="4">
                  <c:v>9205</c:v>
                </c:pt>
                <c:pt idx="5">
                  <c:v>12163</c:v>
                </c:pt>
                <c:pt idx="6">
                  <c:v>13777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5E-4D03-B6C4-C8A3344E4F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6893</c:v>
                </c:pt>
                <c:pt idx="2">
                  <c:v>7546</c:v>
                </c:pt>
                <c:pt idx="3">
                  <c:v>8419</c:v>
                </c:pt>
                <c:pt idx="4">
                  <c:v>9205</c:v>
                </c:pt>
                <c:pt idx="5">
                  <c:v>12163</c:v>
                </c:pt>
                <c:pt idx="6">
                  <c:v>13777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-1.3485912940801315E-3</c:v>
                </c:pt>
                <c:pt idx="1">
                  <c:v>5.2040890949563358E-2</c:v>
                </c:pt>
                <c:pt idx="2">
                  <c:v>5.7098678836564547E-2</c:v>
                </c:pt>
                <c:pt idx="3">
                  <c:v>6.3860468768190945E-2</c:v>
                </c:pt>
                <c:pt idx="4">
                  <c:v>6.9948403345806459E-2</c:v>
                </c:pt>
                <c:pt idx="5">
                  <c:v>9.2859485382176324E-2</c:v>
                </c:pt>
                <c:pt idx="6">
                  <c:v>0.10536066401865399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5E-4D03-B6C4-C8A3344E4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061720"/>
        <c:axId val="1"/>
      </c:scatterChart>
      <c:valAx>
        <c:axId val="892061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061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0EB32F3-E4E1-5872-AE34-3254BBFE6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5" customFormat="1" ht="20.25" x14ac:dyDescent="0.2">
      <c r="A1" s="36" t="s">
        <v>48</v>
      </c>
    </row>
    <row r="2" spans="1:6" s="5" customFormat="1" ht="12.95" customHeight="1" x14ac:dyDescent="0.2">
      <c r="A2" s="5" t="s">
        <v>22</v>
      </c>
      <c r="B2" s="5" t="s">
        <v>33</v>
      </c>
      <c r="C2" s="6"/>
      <c r="D2" s="6"/>
    </row>
    <row r="3" spans="1:6" s="5" customFormat="1" ht="12.95" customHeight="1" thickBot="1" x14ac:dyDescent="0.25"/>
    <row r="4" spans="1:6" s="5" customFormat="1" ht="12.95" customHeight="1" thickTop="1" thickBot="1" x14ac:dyDescent="0.25">
      <c r="A4" s="7" t="s">
        <v>34</v>
      </c>
      <c r="C4" s="8">
        <v>51525.305</v>
      </c>
      <c r="D4" s="9">
        <v>0.47965999999999998</v>
      </c>
    </row>
    <row r="5" spans="1:6" s="5" customFormat="1" ht="12.95" customHeight="1" thickTop="1" x14ac:dyDescent="0.2">
      <c r="A5" s="10" t="s">
        <v>27</v>
      </c>
      <c r="C5" s="11">
        <v>-9.5</v>
      </c>
      <c r="D5" s="5" t="s">
        <v>28</v>
      </c>
    </row>
    <row r="6" spans="1:6" s="5" customFormat="1" ht="12.95" customHeight="1" x14ac:dyDescent="0.2">
      <c r="A6" s="7" t="s">
        <v>0</v>
      </c>
    </row>
    <row r="7" spans="1:6" s="5" customFormat="1" ht="12.95" customHeight="1" x14ac:dyDescent="0.2">
      <c r="A7" s="5" t="s">
        <v>1</v>
      </c>
      <c r="C7" s="5">
        <f>+C4</f>
        <v>51525.305</v>
      </c>
    </row>
    <row r="8" spans="1:6" s="5" customFormat="1" ht="12.95" customHeight="1" x14ac:dyDescent="0.2">
      <c r="A8" s="5" t="s">
        <v>2</v>
      </c>
      <c r="C8" s="5">
        <f>+D4</f>
        <v>0.47965999999999998</v>
      </c>
    </row>
    <row r="9" spans="1:6" s="5" customFormat="1" ht="12.95" customHeight="1" x14ac:dyDescent="0.2">
      <c r="A9" s="12" t="s">
        <v>32</v>
      </c>
      <c r="B9" s="13">
        <v>21</v>
      </c>
      <c r="C9" s="14" t="str">
        <f>"F"&amp;B9</f>
        <v>F21</v>
      </c>
      <c r="D9" s="15" t="str">
        <f>"G"&amp;B9</f>
        <v>G21</v>
      </c>
    </row>
    <row r="10" spans="1:6" s="5" customFormat="1" ht="12.95" customHeight="1" thickBot="1" x14ac:dyDescent="0.25">
      <c r="C10" s="16" t="s">
        <v>18</v>
      </c>
      <c r="D10" s="16" t="s">
        <v>19</v>
      </c>
    </row>
    <row r="11" spans="1:6" s="5" customFormat="1" ht="12.95" customHeight="1" x14ac:dyDescent="0.2">
      <c r="A11" s="5" t="s">
        <v>14</v>
      </c>
      <c r="C11" s="15">
        <f ca="1">INTERCEPT(INDIRECT($D$9):G992,INDIRECT($C$9):F992)</f>
        <v>-1.3485912940801315E-3</v>
      </c>
      <c r="D11" s="6"/>
    </row>
    <row r="12" spans="1:6" s="5" customFormat="1" ht="12.95" customHeight="1" x14ac:dyDescent="0.2">
      <c r="A12" s="5" t="s">
        <v>15</v>
      </c>
      <c r="C12" s="15">
        <f ca="1">SLOPE(INDIRECT($D$9):G992,INDIRECT($C$9):F992)</f>
        <v>7.7454638392054966E-6</v>
      </c>
      <c r="D12" s="6"/>
    </row>
    <row r="13" spans="1:6" s="5" customFormat="1" ht="12.95" customHeight="1" x14ac:dyDescent="0.2">
      <c r="A13" s="5" t="s">
        <v>17</v>
      </c>
      <c r="C13" s="6" t="s">
        <v>12</v>
      </c>
    </row>
    <row r="14" spans="1:6" s="5" customFormat="1" ht="12.95" customHeight="1" x14ac:dyDescent="0.2"/>
    <row r="15" spans="1:6" s="5" customFormat="1" ht="12.95" customHeight="1" x14ac:dyDescent="0.2">
      <c r="A15" s="17" t="s">
        <v>16</v>
      </c>
      <c r="C15" s="18">
        <f ca="1">(C7+C11)+(C8+C12)*INT(MAX(F21:F3533))</f>
        <v>58133.686180664023</v>
      </c>
      <c r="E15" s="19" t="s">
        <v>39</v>
      </c>
      <c r="F15" s="11">
        <v>1</v>
      </c>
    </row>
    <row r="16" spans="1:6" s="5" customFormat="1" ht="12.95" customHeight="1" x14ac:dyDescent="0.2">
      <c r="A16" s="7" t="s">
        <v>3</v>
      </c>
      <c r="C16" s="20">
        <f ca="1">+C8+C12</f>
        <v>0.47966774546383917</v>
      </c>
      <c r="E16" s="19" t="s">
        <v>29</v>
      </c>
      <c r="F16" s="21">
        <f ca="1">NOW()+15018.5+$C$5/24</f>
        <v>60376.735372337964</v>
      </c>
    </row>
    <row r="17" spans="1:17" s="5" customFormat="1" ht="12.95" customHeight="1" thickBot="1" x14ac:dyDescent="0.25">
      <c r="A17" s="19" t="s">
        <v>26</v>
      </c>
      <c r="C17" s="5">
        <f>COUNT(C21:C2191)</f>
        <v>7</v>
      </c>
      <c r="E17" s="19" t="s">
        <v>40</v>
      </c>
      <c r="F17" s="21">
        <f ca="1">ROUND(2*(F16-$C$7)/$C$8,0)/2+F15</f>
        <v>18454.5</v>
      </c>
    </row>
    <row r="18" spans="1:17" s="5" customFormat="1" ht="12.95" customHeight="1" thickTop="1" thickBot="1" x14ac:dyDescent="0.25">
      <c r="A18" s="7" t="s">
        <v>4</v>
      </c>
      <c r="C18" s="22">
        <f ca="1">+C15</f>
        <v>58133.686180664023</v>
      </c>
      <c r="D18" s="23">
        <f ca="1">+C16</f>
        <v>0.47966774546383917</v>
      </c>
      <c r="E18" s="19" t="s">
        <v>30</v>
      </c>
      <c r="F18" s="15">
        <f ca="1">ROUND(2*(F16-$C$15)/$C$16,0)/2+F15</f>
        <v>4677.5</v>
      </c>
    </row>
    <row r="19" spans="1:17" s="5" customFormat="1" ht="12.95" customHeight="1" thickTop="1" x14ac:dyDescent="0.2">
      <c r="E19" s="19" t="s">
        <v>31</v>
      </c>
      <c r="F19" s="24">
        <f ca="1">+$C$15+$C$16*F18-15018.5-$C$5/24</f>
        <v>45359.227893404466</v>
      </c>
    </row>
    <row r="20" spans="1:17" s="5" customFormat="1" ht="12.95" customHeight="1" thickBot="1" x14ac:dyDescent="0.25">
      <c r="A20" s="16" t="s">
        <v>5</v>
      </c>
      <c r="B20" s="16" t="s">
        <v>6</v>
      </c>
      <c r="C20" s="16" t="s">
        <v>7</v>
      </c>
      <c r="D20" s="16" t="s">
        <v>11</v>
      </c>
      <c r="E20" s="16" t="s">
        <v>8</v>
      </c>
      <c r="F20" s="16" t="s">
        <v>9</v>
      </c>
      <c r="G20" s="16" t="s">
        <v>10</v>
      </c>
      <c r="H20" s="25" t="s">
        <v>44</v>
      </c>
      <c r="I20" s="25" t="s">
        <v>45</v>
      </c>
      <c r="J20" s="25" t="s">
        <v>46</v>
      </c>
      <c r="K20" s="25" t="s">
        <v>47</v>
      </c>
      <c r="L20" s="25" t="s">
        <v>23</v>
      </c>
      <c r="M20" s="25" t="s">
        <v>24</v>
      </c>
      <c r="N20" s="25" t="s">
        <v>25</v>
      </c>
      <c r="O20" s="25" t="s">
        <v>21</v>
      </c>
      <c r="P20" s="26" t="s">
        <v>20</v>
      </c>
      <c r="Q20" s="16" t="s">
        <v>13</v>
      </c>
    </row>
    <row r="21" spans="1:17" s="5" customFormat="1" ht="12.95" customHeight="1" x14ac:dyDescent="0.2">
      <c r="A21" s="27" t="s">
        <v>35</v>
      </c>
      <c r="C21" s="28">
        <v>51525.305</v>
      </c>
      <c r="D21" s="28" t="s">
        <v>12</v>
      </c>
      <c r="E21" s="5">
        <f t="shared" ref="E21:E26" si="0">+(C21-C$7)/C$8</f>
        <v>0</v>
      </c>
      <c r="F21" s="5">
        <f t="shared" ref="F21:F27" si="1">ROUND(2*E21,0)/2</f>
        <v>0</v>
      </c>
      <c r="G21" s="5">
        <f t="shared" ref="G21:G26" si="2">+C21-(C$7+F21*C$8)</f>
        <v>0</v>
      </c>
      <c r="K21" s="5">
        <f t="shared" ref="K21:K26" si="3">+G21</f>
        <v>0</v>
      </c>
      <c r="O21" s="5">
        <f t="shared" ref="O21:O26" ca="1" si="4">+C$11+C$12*$F21</f>
        <v>-1.3485912940801315E-3</v>
      </c>
      <c r="Q21" s="29">
        <f t="shared" ref="Q21:Q26" si="5">+C21-15018.5</f>
        <v>36506.805</v>
      </c>
    </row>
    <row r="22" spans="1:17" s="5" customFormat="1" ht="12.95" customHeight="1" x14ac:dyDescent="0.2">
      <c r="A22" s="3" t="s">
        <v>36</v>
      </c>
      <c r="B22" s="4" t="s">
        <v>37</v>
      </c>
      <c r="C22" s="3">
        <v>54831.652499999997</v>
      </c>
      <c r="D22" s="3">
        <v>2.9999999999999997E-4</v>
      </c>
      <c r="E22" s="5">
        <f t="shared" si="0"/>
        <v>6893.106575490965</v>
      </c>
      <c r="F22" s="5">
        <f t="shared" si="1"/>
        <v>6893</v>
      </c>
      <c r="G22" s="5">
        <f t="shared" si="2"/>
        <v>5.1119999996444676E-2</v>
      </c>
      <c r="K22" s="5">
        <f t="shared" si="3"/>
        <v>5.1119999996444676E-2</v>
      </c>
      <c r="O22" s="5">
        <f t="shared" ca="1" si="4"/>
        <v>5.2040890949563358E-2</v>
      </c>
      <c r="Q22" s="29">
        <f t="shared" si="5"/>
        <v>39813.152499999997</v>
      </c>
    </row>
    <row r="23" spans="1:17" s="5" customFormat="1" ht="12.95" customHeight="1" x14ac:dyDescent="0.2">
      <c r="A23" s="3" t="s">
        <v>38</v>
      </c>
      <c r="B23" s="4" t="s">
        <v>37</v>
      </c>
      <c r="C23" s="3">
        <v>55144.875500000002</v>
      </c>
      <c r="D23" s="3">
        <v>1E-4</v>
      </c>
      <c r="E23" s="5">
        <f t="shared" si="0"/>
        <v>7546.1170412375468</v>
      </c>
      <c r="F23" s="5">
        <f t="shared" si="1"/>
        <v>7546</v>
      </c>
      <c r="G23" s="5">
        <f t="shared" si="2"/>
        <v>5.6140000000596046E-2</v>
      </c>
      <c r="K23" s="5">
        <f t="shared" si="3"/>
        <v>5.6140000000596046E-2</v>
      </c>
      <c r="O23" s="5">
        <f t="shared" ca="1" si="4"/>
        <v>5.7098678836564547E-2</v>
      </c>
      <c r="Q23" s="29">
        <f t="shared" si="5"/>
        <v>40126.375500000002</v>
      </c>
    </row>
    <row r="24" spans="1:17" s="5" customFormat="1" ht="12.95" customHeight="1" x14ac:dyDescent="0.2">
      <c r="A24" s="3" t="s">
        <v>41</v>
      </c>
      <c r="B24" s="4" t="s">
        <v>37</v>
      </c>
      <c r="C24" s="3">
        <v>55563.626300000004</v>
      </c>
      <c r="D24" s="3">
        <v>2.9999999999999997E-4</v>
      </c>
      <c r="E24" s="5">
        <f t="shared" si="0"/>
        <v>8419.1329274903128</v>
      </c>
      <c r="F24" s="5">
        <f t="shared" si="1"/>
        <v>8419</v>
      </c>
      <c r="G24" s="5">
        <f t="shared" si="2"/>
        <v>6.3760000004549511E-2</v>
      </c>
      <c r="K24" s="5">
        <f t="shared" si="3"/>
        <v>6.3760000004549511E-2</v>
      </c>
      <c r="O24" s="5">
        <f t="shared" ca="1" si="4"/>
        <v>6.3860468768190945E-2</v>
      </c>
      <c r="Q24" s="29">
        <f t="shared" si="5"/>
        <v>40545.126300000004</v>
      </c>
    </row>
    <row r="25" spans="1:17" s="5" customFormat="1" ht="12.95" customHeight="1" x14ac:dyDescent="0.2">
      <c r="A25" s="3" t="s">
        <v>42</v>
      </c>
      <c r="B25" s="4" t="s">
        <v>37</v>
      </c>
      <c r="C25" s="3">
        <v>55940.643900000003</v>
      </c>
      <c r="D25" s="3">
        <v>4.0000000000000002E-4</v>
      </c>
      <c r="E25" s="5">
        <f t="shared" si="0"/>
        <v>9205.1430179710678</v>
      </c>
      <c r="F25" s="5">
        <f t="shared" si="1"/>
        <v>9205</v>
      </c>
      <c r="G25" s="5">
        <f t="shared" si="2"/>
        <v>6.8600000005972106E-2</v>
      </c>
      <c r="K25" s="5">
        <f t="shared" si="3"/>
        <v>6.8600000005972106E-2</v>
      </c>
      <c r="O25" s="5">
        <f t="shared" ca="1" si="4"/>
        <v>6.9948403345806459E-2</v>
      </c>
      <c r="Q25" s="29">
        <f t="shared" si="5"/>
        <v>40922.143900000003</v>
      </c>
    </row>
    <row r="26" spans="1:17" s="5" customFormat="1" ht="12.95" customHeight="1" x14ac:dyDescent="0.2">
      <c r="A26" s="30" t="s">
        <v>43</v>
      </c>
      <c r="B26" s="31" t="s">
        <v>37</v>
      </c>
      <c r="C26" s="32">
        <v>57359.502710000001</v>
      </c>
      <c r="D26" s="32">
        <v>1E-4</v>
      </c>
      <c r="E26" s="5">
        <f t="shared" si="0"/>
        <v>12163.194158362174</v>
      </c>
      <c r="F26" s="5">
        <f t="shared" si="1"/>
        <v>12163</v>
      </c>
      <c r="G26" s="5">
        <f t="shared" si="2"/>
        <v>9.3130000001110602E-2</v>
      </c>
      <c r="K26" s="5">
        <f t="shared" si="3"/>
        <v>9.3130000001110602E-2</v>
      </c>
      <c r="O26" s="5">
        <f t="shared" ca="1" si="4"/>
        <v>9.2859485382176324E-2</v>
      </c>
      <c r="Q26" s="29">
        <f t="shared" si="5"/>
        <v>42341.002710000001</v>
      </c>
    </row>
    <row r="27" spans="1:17" s="5" customFormat="1" ht="12.95" customHeight="1" x14ac:dyDescent="0.2">
      <c r="A27" s="33" t="s">
        <v>49</v>
      </c>
      <c r="B27" s="34" t="s">
        <v>37</v>
      </c>
      <c r="C27" s="35">
        <v>58133.687890000001</v>
      </c>
      <c r="D27" s="35">
        <v>8.0000000000000007E-5</v>
      </c>
      <c r="E27" s="5">
        <f>+(C27-C$7)/C$8</f>
        <v>13777.223220614604</v>
      </c>
      <c r="F27" s="5">
        <f t="shared" si="1"/>
        <v>13777</v>
      </c>
      <c r="G27" s="5">
        <f>+C27-(C$7+F27*C$8)</f>
        <v>0.10706999999820255</v>
      </c>
      <c r="K27" s="5">
        <f>+G27</f>
        <v>0.10706999999820255</v>
      </c>
      <c r="O27" s="5">
        <f ca="1">+C$11+C$12*$F27</f>
        <v>0.10536066401865399</v>
      </c>
      <c r="Q27" s="29">
        <f>+C27-15018.5</f>
        <v>43115.187890000001</v>
      </c>
    </row>
    <row r="28" spans="1:17" s="5" customFormat="1" ht="12.95" customHeight="1" x14ac:dyDescent="0.2">
      <c r="C28" s="28"/>
      <c r="D28" s="28"/>
      <c r="Q28" s="29"/>
    </row>
    <row r="29" spans="1:17" s="5" customFormat="1" ht="12.95" customHeight="1" x14ac:dyDescent="0.2">
      <c r="C29" s="28"/>
      <c r="D29" s="28"/>
      <c r="Q29" s="29"/>
    </row>
    <row r="30" spans="1:17" x14ac:dyDescent="0.2">
      <c r="C30" s="2"/>
      <c r="D30" s="2"/>
      <c r="Q30" s="1"/>
    </row>
    <row r="31" spans="1:17" x14ac:dyDescent="0.2">
      <c r="C31" s="2"/>
      <c r="D31" s="2"/>
      <c r="Q31" s="1"/>
    </row>
    <row r="32" spans="1:17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2024-03-07T04:38:56Z</dcterms:modified>
</cp:coreProperties>
</file>