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EE717E-CDD1-4B57-BBAD-BC7075D1D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D9" i="1"/>
  <c r="C9" i="1"/>
  <c r="Q75" i="1"/>
  <c r="Q69" i="1"/>
  <c r="C7" i="1"/>
  <c r="E48" i="1"/>
  <c r="F48" i="1"/>
  <c r="C8" i="1"/>
  <c r="Q47" i="1"/>
  <c r="Q4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44" i="2"/>
  <c r="C44" i="2"/>
  <c r="G43" i="2"/>
  <c r="C43" i="2"/>
  <c r="G42" i="2"/>
  <c r="C42" i="2"/>
  <c r="G41" i="2"/>
  <c r="C41" i="2"/>
  <c r="G40" i="2"/>
  <c r="C40" i="2"/>
  <c r="G62" i="2"/>
  <c r="C62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61" i="2"/>
  <c r="C61" i="2"/>
  <c r="E61" i="2"/>
  <c r="G23" i="2"/>
  <c r="C23" i="2"/>
  <c r="G22" i="2"/>
  <c r="C22" i="2"/>
  <c r="G21" i="2"/>
  <c r="C21" i="2"/>
  <c r="G20" i="2"/>
  <c r="C20" i="2"/>
  <c r="G60" i="2"/>
  <c r="C60" i="2"/>
  <c r="G59" i="2"/>
  <c r="C59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62" i="2"/>
  <c r="B62" i="2"/>
  <c r="D62" i="2"/>
  <c r="A62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61" i="2"/>
  <c r="D61" i="2"/>
  <c r="B61" i="2"/>
  <c r="A6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60" i="2"/>
  <c r="B60" i="2"/>
  <c r="D60" i="2"/>
  <c r="A60" i="2"/>
  <c r="H59" i="2"/>
  <c r="D59" i="2"/>
  <c r="B59" i="2"/>
  <c r="A59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Q74" i="1"/>
  <c r="Q73" i="1"/>
  <c r="Q66" i="1"/>
  <c r="Q52" i="1"/>
  <c r="Q72" i="1"/>
  <c r="Q68" i="1"/>
  <c r="F16" i="1"/>
  <c r="F17" i="1" s="1"/>
  <c r="C17" i="1"/>
  <c r="Q71" i="1"/>
  <c r="Q22" i="1"/>
  <c r="Q36" i="1"/>
  <c r="Q37" i="1"/>
  <c r="Q38" i="1"/>
  <c r="Q39" i="1"/>
  <c r="Q40" i="1"/>
  <c r="Q41" i="1"/>
  <c r="Q42" i="1"/>
  <c r="Q43" i="1"/>
  <c r="Q44" i="1"/>
  <c r="Q45" i="1"/>
  <c r="Q48" i="1"/>
  <c r="Q49" i="1"/>
  <c r="Q50" i="1"/>
  <c r="Q51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7" i="1"/>
  <c r="Q70" i="1"/>
  <c r="E47" i="2"/>
  <c r="E18" i="2"/>
  <c r="E30" i="2"/>
  <c r="E37" i="2"/>
  <c r="E54" i="2"/>
  <c r="E13" i="2"/>
  <c r="E60" i="2"/>
  <c r="E32" i="2"/>
  <c r="E15" i="2"/>
  <c r="E20" i="2"/>
  <c r="E62" i="2"/>
  <c r="E34" i="2"/>
  <c r="E16" i="2"/>
  <c r="E41" i="2"/>
  <c r="E17" i="2"/>
  <c r="E28" i="2"/>
  <c r="E36" i="2"/>
  <c r="E42" i="1"/>
  <c r="F42" i="1"/>
  <c r="G36" i="1"/>
  <c r="I36" i="1"/>
  <c r="E34" i="1"/>
  <c r="F34" i="1"/>
  <c r="G34" i="1"/>
  <c r="H34" i="1"/>
  <c r="E26" i="1"/>
  <c r="F26" i="1"/>
  <c r="G66" i="1"/>
  <c r="K66" i="1"/>
  <c r="E74" i="1"/>
  <c r="F74" i="1"/>
  <c r="G74" i="1"/>
  <c r="K74" i="1"/>
  <c r="E64" i="1"/>
  <c r="F64" i="1"/>
  <c r="G59" i="1"/>
  <c r="J59" i="1"/>
  <c r="E50" i="1"/>
  <c r="F50" i="1"/>
  <c r="G50" i="1"/>
  <c r="J50" i="1"/>
  <c r="E39" i="1"/>
  <c r="F39" i="1"/>
  <c r="G39" i="1"/>
  <c r="I39" i="1"/>
  <c r="E31" i="1"/>
  <c r="F31" i="1"/>
  <c r="E23" i="1"/>
  <c r="F23" i="1"/>
  <c r="G23" i="1"/>
  <c r="H23" i="1"/>
  <c r="E71" i="1"/>
  <c r="F71" i="1"/>
  <c r="E62" i="1"/>
  <c r="F62" i="1"/>
  <c r="G62" i="1"/>
  <c r="J62" i="1"/>
  <c r="E54" i="1"/>
  <c r="F54" i="1"/>
  <c r="E44" i="1"/>
  <c r="F44" i="1"/>
  <c r="G44" i="1"/>
  <c r="I44" i="1"/>
  <c r="E36" i="1"/>
  <c r="F36" i="1"/>
  <c r="E28" i="1"/>
  <c r="F28" i="1"/>
  <c r="G28" i="1"/>
  <c r="H28" i="1"/>
  <c r="E66" i="1"/>
  <c r="F66" i="1"/>
  <c r="E67" i="1"/>
  <c r="F67" i="1"/>
  <c r="G67" i="1"/>
  <c r="J67" i="1"/>
  <c r="E59" i="1"/>
  <c r="F59" i="1"/>
  <c r="G53" i="1"/>
  <c r="J53" i="1"/>
  <c r="E49" i="1"/>
  <c r="F49" i="1"/>
  <c r="G49" i="1"/>
  <c r="J49" i="1"/>
  <c r="E41" i="1"/>
  <c r="F41" i="1"/>
  <c r="G41" i="1"/>
  <c r="I41" i="1"/>
  <c r="E33" i="1"/>
  <c r="F33" i="1"/>
  <c r="G33" i="1"/>
  <c r="H33" i="1"/>
  <c r="E25" i="1"/>
  <c r="F25" i="1"/>
  <c r="G25" i="1"/>
  <c r="H25" i="1"/>
  <c r="E73" i="1"/>
  <c r="F73" i="1"/>
  <c r="G73" i="1"/>
  <c r="K73" i="1"/>
  <c r="E63" i="1"/>
  <c r="F63" i="1"/>
  <c r="G63" i="1"/>
  <c r="J63" i="1"/>
  <c r="E58" i="1"/>
  <c r="F58" i="1"/>
  <c r="G58" i="1"/>
  <c r="K58" i="1"/>
  <c r="E75" i="1"/>
  <c r="F75" i="1"/>
  <c r="G75" i="1"/>
  <c r="K75" i="1"/>
  <c r="E46" i="1"/>
  <c r="F46" i="1"/>
  <c r="G46" i="1"/>
  <c r="I46" i="1"/>
  <c r="G40" i="1"/>
  <c r="I40" i="1"/>
  <c r="E38" i="1"/>
  <c r="F38" i="1"/>
  <c r="G38" i="1"/>
  <c r="I38" i="1"/>
  <c r="E30" i="1"/>
  <c r="F30" i="1"/>
  <c r="G30" i="1"/>
  <c r="H30" i="1"/>
  <c r="G24" i="1"/>
  <c r="H24" i="1"/>
  <c r="E22" i="1"/>
  <c r="F22" i="1"/>
  <c r="G22" i="1"/>
  <c r="H22" i="1"/>
  <c r="E70" i="1"/>
  <c r="F70" i="1"/>
  <c r="G70" i="1"/>
  <c r="K70" i="1"/>
  <c r="G57" i="1"/>
  <c r="K57" i="1"/>
  <c r="E61" i="1"/>
  <c r="F61" i="1"/>
  <c r="G61" i="1"/>
  <c r="J61" i="1"/>
  <c r="E53" i="1"/>
  <c r="F53" i="1"/>
  <c r="E43" i="1"/>
  <c r="F43" i="1"/>
  <c r="G43" i="1"/>
  <c r="I43" i="1"/>
  <c r="E35" i="1"/>
  <c r="F35" i="1"/>
  <c r="G35" i="1"/>
  <c r="H35" i="1"/>
  <c r="E27" i="1"/>
  <c r="F27" i="1"/>
  <c r="G27" i="1"/>
  <c r="H27" i="1"/>
  <c r="E52" i="1"/>
  <c r="F52" i="1"/>
  <c r="G52" i="1"/>
  <c r="K52" i="1"/>
  <c r="E65" i="1"/>
  <c r="F65" i="1"/>
  <c r="G65" i="1"/>
  <c r="J65" i="1"/>
  <c r="E56" i="1"/>
  <c r="F56" i="1"/>
  <c r="G56" i="1"/>
  <c r="J56" i="1"/>
  <c r="E69" i="1"/>
  <c r="F69" i="1"/>
  <c r="G69" i="1"/>
  <c r="I69" i="1"/>
  <c r="G47" i="1"/>
  <c r="I47" i="1"/>
  <c r="G48" i="1"/>
  <c r="K48" i="1"/>
  <c r="G42" i="1"/>
  <c r="I42" i="1"/>
  <c r="E40" i="1"/>
  <c r="F40" i="1"/>
  <c r="E32" i="1"/>
  <c r="F32" i="1"/>
  <c r="G32" i="1"/>
  <c r="H32" i="1"/>
  <c r="G26" i="1"/>
  <c r="H26" i="1"/>
  <c r="E24" i="1"/>
  <c r="F24" i="1"/>
  <c r="E72" i="1"/>
  <c r="F72" i="1"/>
  <c r="G72" i="1"/>
  <c r="J72" i="1"/>
  <c r="G64" i="1"/>
  <c r="J64" i="1"/>
  <c r="E57" i="1"/>
  <c r="F57" i="1"/>
  <c r="E55" i="1"/>
  <c r="F55" i="1"/>
  <c r="G55" i="1"/>
  <c r="J55" i="1"/>
  <c r="E45" i="1"/>
  <c r="F45" i="1"/>
  <c r="G45" i="1"/>
  <c r="I45" i="1"/>
  <c r="E37" i="1"/>
  <c r="F37" i="1"/>
  <c r="G37" i="1"/>
  <c r="I37" i="1"/>
  <c r="G31" i="1"/>
  <c r="H31" i="1"/>
  <c r="E29" i="1"/>
  <c r="F29" i="1"/>
  <c r="G29" i="1"/>
  <c r="H29" i="1"/>
  <c r="E21" i="1"/>
  <c r="F21" i="1"/>
  <c r="G21" i="1"/>
  <c r="G71" i="1"/>
  <c r="K71" i="1"/>
  <c r="E68" i="1"/>
  <c r="F68" i="1"/>
  <c r="G68" i="1"/>
  <c r="J68" i="1"/>
  <c r="E60" i="1"/>
  <c r="F60" i="1"/>
  <c r="G60" i="1"/>
  <c r="J60" i="1"/>
  <c r="G54" i="1"/>
  <c r="J54" i="1"/>
  <c r="E51" i="1"/>
  <c r="F51" i="1"/>
  <c r="G51" i="1"/>
  <c r="J51" i="1"/>
  <c r="E47" i="1"/>
  <c r="F47" i="1"/>
  <c r="H21" i="1"/>
  <c r="E56" i="2"/>
  <c r="E44" i="2"/>
  <c r="E57" i="2"/>
  <c r="E38" i="2"/>
  <c r="E29" i="2"/>
  <c r="E21" i="2"/>
  <c r="E50" i="2"/>
  <c r="E45" i="2"/>
  <c r="E25" i="2"/>
  <c r="E39" i="2"/>
  <c r="E43" i="2"/>
  <c r="E23" i="2"/>
  <c r="E59" i="2"/>
  <c r="E58" i="2"/>
  <c r="E52" i="2"/>
  <c r="E33" i="2"/>
  <c r="E55" i="2"/>
  <c r="E51" i="2"/>
  <c r="E14" i="2"/>
  <c r="E26" i="2"/>
  <c r="E49" i="2"/>
  <c r="E12" i="2"/>
  <c r="E40" i="2"/>
  <c r="E24" i="2"/>
  <c r="E31" i="2"/>
  <c r="E11" i="2"/>
  <c r="E35" i="2"/>
  <c r="E53" i="2"/>
  <c r="E22" i="2"/>
  <c r="E27" i="2"/>
  <c r="E46" i="2"/>
  <c r="E19" i="2"/>
  <c r="E42" i="2"/>
  <c r="E48" i="2"/>
  <c r="C11" i="1"/>
  <c r="C12" i="1"/>
  <c r="O76" i="1" l="1"/>
  <c r="O35" i="1"/>
  <c r="O24" i="1"/>
  <c r="O34" i="1"/>
  <c r="O57" i="1"/>
  <c r="O48" i="1"/>
  <c r="O44" i="1"/>
  <c r="O50" i="1"/>
  <c r="O27" i="1"/>
  <c r="O73" i="1"/>
  <c r="O26" i="1"/>
  <c r="O55" i="1"/>
  <c r="O65" i="1"/>
  <c r="O58" i="1"/>
  <c r="O59" i="1"/>
  <c r="O53" i="1"/>
  <c r="O54" i="1"/>
  <c r="O28" i="1"/>
  <c r="O42" i="1"/>
  <c r="O71" i="1"/>
  <c r="O61" i="1"/>
  <c r="O68" i="1"/>
  <c r="O70" i="1"/>
  <c r="O39" i="1"/>
  <c r="C15" i="1"/>
  <c r="O40" i="1"/>
  <c r="O36" i="1"/>
  <c r="O74" i="1"/>
  <c r="O46" i="1"/>
  <c r="O72" i="1"/>
  <c r="O49" i="1"/>
  <c r="O33" i="1"/>
  <c r="O30" i="1"/>
  <c r="O37" i="1"/>
  <c r="O56" i="1"/>
  <c r="O66" i="1"/>
  <c r="O47" i="1"/>
  <c r="O38" i="1"/>
  <c r="O41" i="1"/>
  <c r="O75" i="1"/>
  <c r="O25" i="1"/>
  <c r="O21" i="1"/>
  <c r="O69" i="1"/>
  <c r="O64" i="1"/>
  <c r="O22" i="1"/>
  <c r="O31" i="1"/>
  <c r="O51" i="1"/>
  <c r="O63" i="1"/>
  <c r="O52" i="1"/>
  <c r="O32" i="1"/>
  <c r="O29" i="1"/>
  <c r="O43" i="1"/>
  <c r="O23" i="1"/>
  <c r="O60" i="1"/>
  <c r="O67" i="1"/>
  <c r="O45" i="1"/>
  <c r="O6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<sst xmlns="http://schemas.openxmlformats.org/spreadsheetml/2006/main" count="576" uniqueCount="304">
  <si>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</si>
  <si>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</si>
  <si>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</si>
  <si>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</si>
  <si>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</si>
  <si>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</si>
  <si>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</si>
  <si>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</si>
  <si>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</si>
  <si>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</si>
  <si>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</si>
  <si>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</si>
  <si>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</si>
  <si>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</si>
  <si>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</si>
  <si>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</si>
  <si>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</si>
  <si>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</si>
  <si>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</si>
  <si>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</si>
  <si>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</si>
  <si>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</si>
  <si>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</si>
  <si>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</si>
  <si>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</si>
  <si>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</si>
  <si>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</si>
  <si>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</si>
  <si>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</si>
  <si>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</si>
  <si>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Diethelm R</t>
  </si>
  <si>
    <t>BBSAG Bull.21</t>
  </si>
  <si>
    <t>B</t>
  </si>
  <si>
    <t>Peter H</t>
  </si>
  <si>
    <t>BBSAG Bull.91</t>
  </si>
  <si>
    <t>Vandenbroere J</t>
  </si>
  <si>
    <t>BBSAG Bull.100</t>
  </si>
  <si>
    <t>BBSAG Bull.101</t>
  </si>
  <si>
    <t>Martignoni M</t>
  </si>
  <si>
    <t>BBSAG Bull.109</t>
  </si>
  <si>
    <t>BBSAG Bull.111</t>
  </si>
  <si>
    <t>BBSAG Bull.112</t>
  </si>
  <si>
    <t>BBSAG Bull.115</t>
  </si>
  <si>
    <t>IBVS 5263</t>
  </si>
  <si>
    <t>I</t>
  </si>
  <si>
    <t>II</t>
  </si>
  <si>
    <t>IBVS 5357</t>
  </si>
  <si>
    <t>IBVS 5296</t>
  </si>
  <si>
    <t>IBVS 5583</t>
  </si>
  <si>
    <t>IBVS 5643</t>
  </si>
  <si>
    <t>EA/SD:</t>
  </si>
  <si>
    <t># of data points:</t>
  </si>
  <si>
    <t>EN Tau / GSC 01867-00337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</si>
  <si>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</si>
  <si>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</si>
  <si>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</si>
  <si>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</si>
  <si>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</si>
  <si>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</si>
  <si>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</si>
  <si>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</si>
  <si>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</si>
  <si>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5929</t>
  </si>
  <si>
    <t>IBVS 5966</t>
  </si>
  <si>
    <t>IBVS 5918</t>
  </si>
  <si>
    <t>IBVS 6010</t>
  </si>
  <si>
    <t>OEJV 0074</t>
  </si>
  <si>
    <t>vis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</si>
  <si>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</si>
  <si>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</si>
  <si>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</si>
  <si>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</si>
  <si>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</si>
  <si>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</si>
  <si>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</si>
  <si>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</si>
  <si>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</si>
  <si>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</si>
  <si>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</si>
  <si>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</si>
  <si>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</si>
  <si>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2426003.363 </t>
  </si>
  <si>
    <t> 26.01.1930 20:42 </t>
  </si>
  <si>
    <t> -0.072 </t>
  </si>
  <si>
    <t>P </t>
  </si>
  <si>
    <t> C.Hoffmeister </t>
  </si>
  <si>
    <t> MVS 3.142 </t>
  </si>
  <si>
    <t>2427060.329 </t>
  </si>
  <si>
    <t> 18.12.1932 19:53 </t>
  </si>
  <si>
    <t> 0.002 </t>
  </si>
  <si>
    <t>2427315.538 </t>
  </si>
  <si>
    <t> 31.08.1933 00:54 </t>
  </si>
  <si>
    <t> -0.029 </t>
  </si>
  <si>
    <t>2430378.446 </t>
  </si>
  <si>
    <t> 18.01.1942 22:42 </t>
  </si>
  <si>
    <t> -0.000 </t>
  </si>
  <si>
    <t> L.Meinunger </t>
  </si>
  <si>
    <t>2431441.534 </t>
  </si>
  <si>
    <t> 17.12.1944 00:48 </t>
  </si>
  <si>
    <t> 0.001 </t>
  </si>
  <si>
    <t>2431446.555 </t>
  </si>
  <si>
    <t> 22.12.1944 01:19 </t>
  </si>
  <si>
    <t> 0.066 </t>
  </si>
  <si>
    <t>2436608.29 </t>
  </si>
  <si>
    <t> 08.02.1959 18:57 </t>
  </si>
  <si>
    <t> 0.01 </t>
  </si>
  <si>
    <t>2436655.351 </t>
  </si>
  <si>
    <t> 27.03.1959 20:25 </t>
  </si>
  <si>
    <t> -0.016 </t>
  </si>
  <si>
    <t>2436660.332 </t>
  </si>
  <si>
    <t> 01.04.1959 19:58 </t>
  </si>
  <si>
    <t> 0.009 </t>
  </si>
  <si>
    <t>2436899.533 </t>
  </si>
  <si>
    <t> 27.11.1959 00:47 </t>
  </si>
  <si>
    <t> 0.077 </t>
  </si>
  <si>
    <t>2438060.411 </t>
  </si>
  <si>
    <t> 30.01.1963 21:51 </t>
  </si>
  <si>
    <t> -0.015 </t>
  </si>
  <si>
    <t>2438325.554 </t>
  </si>
  <si>
    <t> 23.10.1963 01:17 </t>
  </si>
  <si>
    <t> -0.024 </t>
  </si>
  <si>
    <t>2438464.322 </t>
  </si>
  <si>
    <t> 09.03.1964 19:43 </t>
  </si>
  <si>
    <t> -0.028 </t>
  </si>
  <si>
    <t>2439056.580 </t>
  </si>
  <si>
    <t> 23.10.1965 01:55 </t>
  </si>
  <si>
    <t> -0.026 </t>
  </si>
  <si>
    <t>2442450.325 </t>
  </si>
  <si>
    <t> 06.02.1975 19:48 </t>
  </si>
  <si>
    <t> 0.019 </t>
  </si>
  <si>
    <t>V </t>
  </si>
  <si>
    <t> R.Diethelm </t>
  </si>
  <si>
    <t> BBS 21 </t>
  </si>
  <si>
    <t>2447587.321 </t>
  </si>
  <si>
    <t> 01.03.1989 19:42 </t>
  </si>
  <si>
    <t> H.Peter </t>
  </si>
  <si>
    <t> BBS 91 </t>
  </si>
  <si>
    <t>2448588.444 </t>
  </si>
  <si>
    <t> 27.11.1991 22:39 </t>
  </si>
  <si>
    <t> -0.012 </t>
  </si>
  <si>
    <t> J.Vandenbroere </t>
  </si>
  <si>
    <t> BBS 100 </t>
  </si>
  <si>
    <t>2448604.551 </t>
  </si>
  <si>
    <t> 14.12.1991 01:13 </t>
  </si>
  <si>
    <t>2448686.338 </t>
  </si>
  <si>
    <t> 04.03.1992 20:06 </t>
  </si>
  <si>
    <t> -0.001 </t>
  </si>
  <si>
    <t> BBS 101 </t>
  </si>
  <si>
    <t>2449749.411 </t>
  </si>
  <si>
    <t> 31.01.1995 21:51 </t>
  </si>
  <si>
    <t> M.Martignoni </t>
  </si>
  <si>
    <t> BBS 109 </t>
  </si>
  <si>
    <t>2450153.344 </t>
  </si>
  <si>
    <t> 10.03.1996 20:15 </t>
  </si>
  <si>
    <t> -0.005 </t>
  </si>
  <si>
    <t> BBS 111 </t>
  </si>
  <si>
    <t>2450179.373 </t>
  </si>
  <si>
    <t> 05.04.1996 20:57 </t>
  </si>
  <si>
    <t> 0.004 </t>
  </si>
  <si>
    <t> BBS 112 </t>
  </si>
  <si>
    <t>2450464.355 </t>
  </si>
  <si>
    <t> 15.01.1997 20:31 </t>
  </si>
  <si>
    <t> BBS 115 </t>
  </si>
  <si>
    <t>2450750.542 </t>
  </si>
  <si>
    <t> 29.10.1997 01:00 </t>
  </si>
  <si>
    <t> -0.019 </t>
  </si>
  <si>
    <t> BBS 121 </t>
  </si>
  <si>
    <t>2451139.601 </t>
  </si>
  <si>
    <t> 22.11.1998 02:25 </t>
  </si>
  <si>
    <t>2451481.5843 </t>
  </si>
  <si>
    <t> 30.10.1999 02:01 </t>
  </si>
  <si>
    <t> -0.0040 </t>
  </si>
  <si>
    <t>E </t>
  </si>
  <si>
    <t>?</t>
  </si>
  <si>
    <t> J.Safar </t>
  </si>
  <si>
    <t>IBVS 5263 </t>
  </si>
  <si>
    <t>2451558.4041 </t>
  </si>
  <si>
    <t> 14.01.2000 21:41 </t>
  </si>
  <si>
    <t>-I</t>
  </si>
  <si>
    <t> W.Quester </t>
  </si>
  <si>
    <t>BAVM 152 </t>
  </si>
  <si>
    <t>2451569.552 </t>
  </si>
  <si>
    <t> 26.01.2000 01:14 </t>
  </si>
  <si>
    <t>20634</t>
  </si>
  <si>
    <t> -0.007 </t>
  </si>
  <si>
    <t>BAVM 158 </t>
  </si>
  <si>
    <t>2451610.4405 </t>
  </si>
  <si>
    <t> 06.03.2000 22:34 </t>
  </si>
  <si>
    <t>20667</t>
  </si>
  <si>
    <t> -0.0068 </t>
  </si>
  <si>
    <t>2451797.540 </t>
  </si>
  <si>
    <t> 10.09.2000 00:57 </t>
  </si>
  <si>
    <t>20818</t>
  </si>
  <si>
    <t> J.Zahajský </t>
  </si>
  <si>
    <t>OEJV 0074 </t>
  </si>
  <si>
    <t>2451952.4133 </t>
  </si>
  <si>
    <t> 11.02.2001 21:55 </t>
  </si>
  <si>
    <t>20943</t>
  </si>
  <si>
    <t> -0.0060 </t>
  </si>
  <si>
    <t>o</t>
  </si>
  <si>
    <t> F.Agerer </t>
  </si>
  <si>
    <t>2452253.5030 </t>
  </si>
  <si>
    <t> 10.12.2001 00:04 </t>
  </si>
  <si>
    <t>21186</t>
  </si>
  <si>
    <t> -0.0004 </t>
  </si>
  <si>
    <t> H.Jungbluth </t>
  </si>
  <si>
    <t>2452258.4565 </t>
  </si>
  <si>
    <t> 14.12.2001 22:57 </t>
  </si>
  <si>
    <t>21190</t>
  </si>
  <si>
    <t> -0.0030 </t>
  </si>
  <si>
    <t> G.Monninger </t>
  </si>
  <si>
    <t>2452279.5166 </t>
  </si>
  <si>
    <t> 05.01.2002 00:23 </t>
  </si>
  <si>
    <t>21207</t>
  </si>
  <si>
    <t> -0.0064 </t>
  </si>
  <si>
    <t>2452279.5179 </t>
  </si>
  <si>
    <t> 05.01.2002 00:25 </t>
  </si>
  <si>
    <t> -0.0051 </t>
  </si>
  <si>
    <t>R</t>
  </si>
  <si>
    <t> M.Zejda </t>
  </si>
  <si>
    <t>IBVS 5583 </t>
  </si>
  <si>
    <t>2452295.6225 </t>
  </si>
  <si>
    <t> 21.01.2002 02:56 </t>
  </si>
  <si>
    <t>21220</t>
  </si>
  <si>
    <t> -0.0079 </t>
  </si>
  <si>
    <t>G</t>
  </si>
  <si>
    <t> C.Lacy </t>
  </si>
  <si>
    <t>IBVS 5357 </t>
  </si>
  <si>
    <t>2452652.4661 </t>
  </si>
  <si>
    <t> 12.01.2003 23:11 </t>
  </si>
  <si>
    <t>21508</t>
  </si>
  <si>
    <t> -0.0046 </t>
  </si>
  <si>
    <t>2452688.3985 </t>
  </si>
  <si>
    <t> 17.02.2003 21:33 </t>
  </si>
  <si>
    <t>21537</t>
  </si>
  <si>
    <t> -0.0041 </t>
  </si>
  <si>
    <t>2452693.3539 </t>
  </si>
  <si>
    <t> 22.02.2003 20:29 </t>
  </si>
  <si>
    <t>21541</t>
  </si>
  <si>
    <t> -0.0048 </t>
  </si>
  <si>
    <t> Proksch&amp;Frank </t>
  </si>
  <si>
    <t>2452693.3543 </t>
  </si>
  <si>
    <t> 22.02.2003 20:30 </t>
  </si>
  <si>
    <t> -0.0044 </t>
  </si>
  <si>
    <t>2453035.3314 </t>
  </si>
  <si>
    <t> 30.01.2004 19:57 </t>
  </si>
  <si>
    <t>21817</t>
  </si>
  <si>
    <t> 0.0007 </t>
  </si>
  <si>
    <t>BAVM 172 </t>
  </si>
  <si>
    <t>2453056.3912 </t>
  </si>
  <si>
    <t> 20.02.2004 21:23 </t>
  </si>
  <si>
    <t>21834</t>
  </si>
  <si>
    <t> W.Proksch </t>
  </si>
  <si>
    <t>2453766.3509 </t>
  </si>
  <si>
    <t> 30.01.2006 20:25 </t>
  </si>
  <si>
    <t>22407</t>
  </si>
  <si>
    <t> -0.0069 </t>
  </si>
  <si>
    <t>C </t>
  </si>
  <si>
    <t> Quester </t>
  </si>
  <si>
    <t>BAVM 178 </t>
  </si>
  <si>
    <t>2453766.35153 </t>
  </si>
  <si>
    <t> 30.01.2006 20:26 </t>
  </si>
  <si>
    <t> -0.00627 </t>
  </si>
  <si>
    <t> L.Brát </t>
  </si>
  <si>
    <t>2453766.3516 </t>
  </si>
  <si>
    <t> -0.0062 </t>
  </si>
  <si>
    <t> Monninger </t>
  </si>
  <si>
    <t>2454829.4404 </t>
  </si>
  <si>
    <t> 28.12.2008 22:34 </t>
  </si>
  <si>
    <t>23265</t>
  </si>
  <si>
    <t> -0.0043 </t>
  </si>
  <si>
    <t>BAVM 209 </t>
  </si>
  <si>
    <t>2454844.3060 </t>
  </si>
  <si>
    <t> 12.01.2009 19:20 </t>
  </si>
  <si>
    <t>23277</t>
  </si>
  <si>
    <t> -0.0070 </t>
  </si>
  <si>
    <t> J.Schirmer </t>
  </si>
  <si>
    <t>BAVM 203 </t>
  </si>
  <si>
    <t>2454856.6968 </t>
  </si>
  <si>
    <t> 25.01.2009 04:43 </t>
  </si>
  <si>
    <t>23287</t>
  </si>
  <si>
    <t> -0.0065 </t>
  </si>
  <si>
    <t> R.Nelson </t>
  </si>
  <si>
    <t>IBVS 5929 </t>
  </si>
  <si>
    <t>2455448.9532 </t>
  </si>
  <si>
    <t> 09.09.2010 10:52 </t>
  </si>
  <si>
    <t>23765</t>
  </si>
  <si>
    <t>IBVS 5966 </t>
  </si>
  <si>
    <t>2455627.3727 </t>
  </si>
  <si>
    <t> 06.03.2011 20:56 </t>
  </si>
  <si>
    <t>23909</t>
  </si>
  <si>
    <t> -0.0067 </t>
  </si>
  <si>
    <t>BAVM 220 </t>
  </si>
  <si>
    <t>2455955.7185 </t>
  </si>
  <si>
    <t> 29.01.2012 05:14 </t>
  </si>
  <si>
    <t>24174</t>
  </si>
  <si>
    <t> -0.0035 </t>
  </si>
  <si>
    <t>IBVS 6029 </t>
  </si>
  <si>
    <t>2456323.7043 </t>
  </si>
  <si>
    <t> 31.01.2013 04:54 </t>
  </si>
  <si>
    <t>24471</t>
  </si>
  <si>
    <t> -0.0094 </t>
  </si>
  <si>
    <t>IBVS 6063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</si>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</sst>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8" fillId="0" borderId="18" xfId="0" applyFont="1" applyBorder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Tau - O-C Diagr.</a:t>
            </a:r>
          </a:p>
        </c:rich>
      </c:tx>
      <c:layout>
        <c:manualLayout>
          <c:xMode val="edge"/>
          <c:yMode val="edge"/>
          <c:x val="0.3578160357074009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-7.2000000000116415E-2</c:v>
                </c:pt>
                <c:pt idx="1">
                  <c:v>0</c:v>
                </c:pt>
                <c:pt idx="2">
                  <c:v>2.2629999984928872E-3</c:v>
                </c:pt>
                <c:pt idx="3">
                  <c:v>-2.8710999999020714E-2</c:v>
                </c:pt>
                <c:pt idx="4">
                  <c:v>-3.9900000047055073E-4</c:v>
                </c:pt>
                <c:pt idx="5">
                  <c:v>7.189999996626284E-4</c:v>
                </c:pt>
                <c:pt idx="6">
                  <c:v>6.5602999999100575E-2</c:v>
                </c:pt>
                <c:pt idx="7">
                  <c:v>5.7890000025508925E-3</c:v>
                </c:pt>
                <c:pt idx="8">
                  <c:v>-1.6313000000081956E-2</c:v>
                </c:pt>
                <c:pt idx="9">
                  <c:v>8.5710000057588331E-3</c:v>
                </c:pt>
                <c:pt idx="10">
                  <c:v>7.6974000003247056E-2</c:v>
                </c:pt>
                <c:pt idx="11">
                  <c:v>-1.519900000130292E-2</c:v>
                </c:pt>
                <c:pt idx="12">
                  <c:v>-2.440500000375323E-2</c:v>
                </c:pt>
                <c:pt idx="13">
                  <c:v>-2.7652999997371808E-2</c:v>
                </c:pt>
                <c:pt idx="14">
                  <c:v>-2.5515000001178123E-2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D-4C76-894D-31775D1C7F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5">
                  <c:v>1.9053999996685889E-2</c:v>
                </c:pt>
                <c:pt idx="16">
                  <c:v>8.2000000838888809E-4</c:v>
                </c:pt>
                <c:pt idx="17">
                  <c:v>-1.1612000002060086E-2</c:v>
                </c:pt>
                <c:pt idx="18">
                  <c:v>-1.1988999998720828E-2</c:v>
                </c:pt>
                <c:pt idx="19">
                  <c:v>-9.0299999283161014E-4</c:v>
                </c:pt>
                <c:pt idx="20">
                  <c:v>-1.4784999999392312E-2</c:v>
                </c:pt>
                <c:pt idx="21">
                  <c:v>-5.2390000055311248E-3</c:v>
                </c:pt>
                <c:pt idx="22">
                  <c:v>4.1520000013406388E-3</c:v>
                </c:pt>
                <c:pt idx="23">
                  <c:v>4.1520000013406388E-3</c:v>
                </c:pt>
                <c:pt idx="24">
                  <c:v>9.4820000012987293E-3</c:v>
                </c:pt>
                <c:pt idx="25">
                  <c:v>-1.9216999993659556E-2</c:v>
                </c:pt>
                <c:pt idx="26">
                  <c:v>-1.5322999992349651E-2</c:v>
                </c:pt>
                <c:pt idx="48">
                  <c:v>-7.0330000016838312E-3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D-4C76-894D-31775D1C7F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28">
                  <c:v>-4.0250000020023435E-3</c:v>
                </c:pt>
                <c:pt idx="29">
                  <c:v>-7.3859999974956736E-3</c:v>
                </c:pt>
                <c:pt idx="30">
                  <c:v>-6.8430000028456561E-3</c:v>
                </c:pt>
                <c:pt idx="32">
                  <c:v>-6.0470000025816262E-3</c:v>
                </c:pt>
                <c:pt idx="33">
                  <c:v>-3.9400000241585076E-4</c:v>
                </c:pt>
                <c:pt idx="34">
                  <c:v>-3.0100000003585592E-3</c:v>
                </c:pt>
                <c:pt idx="35">
                  <c:v>-6.4029999921331182E-3</c:v>
                </c:pt>
                <c:pt idx="38">
                  <c:v>-4.6320000037667342E-3</c:v>
                </c:pt>
                <c:pt idx="39">
                  <c:v>-4.072999996424187E-3</c:v>
                </c:pt>
                <c:pt idx="40">
                  <c:v>-4.7889999987091869E-3</c:v>
                </c:pt>
                <c:pt idx="41">
                  <c:v>-4.3890000015380792E-3</c:v>
                </c:pt>
                <c:pt idx="42">
                  <c:v>7.0700000651413575E-4</c:v>
                </c:pt>
                <c:pt idx="43">
                  <c:v>-2.9860000067856163E-3</c:v>
                </c:pt>
                <c:pt idx="44">
                  <c:v>-6.9030000013299286E-3</c:v>
                </c:pt>
                <c:pt idx="46">
                  <c:v>-6.2029999971855432E-3</c:v>
                </c:pt>
                <c:pt idx="47">
                  <c:v>-4.2849999954341911E-3</c:v>
                </c:pt>
                <c:pt idx="51">
                  <c:v>-6.6609999994398095E-3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D-4C76-894D-31775D1C7F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7">
                  <c:v>-4.027000002679415E-3</c:v>
                </c:pt>
                <c:pt idx="31">
                  <c:v>-3.2200000714510679E-4</c:v>
                </c:pt>
                <c:pt idx="36">
                  <c:v>-5.10299999587005E-3</c:v>
                </c:pt>
                <c:pt idx="37">
                  <c:v>-7.8800000046612695E-3</c:v>
                </c:pt>
                <c:pt idx="45">
                  <c:v>-6.2729999990551732E-3</c:v>
                </c:pt>
                <c:pt idx="49">
                  <c:v>-6.5230000036535785E-3</c:v>
                </c:pt>
                <c:pt idx="50">
                  <c:v>-5.9849999961443245E-3</c:v>
                </c:pt>
                <c:pt idx="52">
                  <c:v>-3.5459999926388264E-3</c:v>
                </c:pt>
                <c:pt idx="53">
                  <c:v>-9.359000003314577E-3</c:v>
                </c:pt>
                <c:pt idx="54">
                  <c:v>-8.8949999917531386E-3</c:v>
                </c:pt>
                <c:pt idx="55">
                  <c:v>-9.2909999948460609E-3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D-4C76-894D-31775D1C7F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DD-4C76-894D-31775D1C7F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D-4C76-894D-31775D1C7F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D-4C76-894D-31775D1C7F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-3.208322895569445E-3</c:v>
                </c:pt>
                <c:pt idx="1">
                  <c:v>-3.208322895569445E-3</c:v>
                </c:pt>
                <c:pt idx="2">
                  <c:v>-3.2658077462776299E-3</c:v>
                </c:pt>
                <c:pt idx="3">
                  <c:v>-3.2796903714193484E-3</c:v>
                </c:pt>
                <c:pt idx="4">
                  <c:v>-3.4462818731199728E-3</c:v>
                </c:pt>
                <c:pt idx="5">
                  <c:v>-3.5041036807490727E-3</c:v>
                </c:pt>
                <c:pt idx="6">
                  <c:v>-3.504373246285805E-3</c:v>
                </c:pt>
                <c:pt idx="7">
                  <c:v>-3.7851257527926016E-3</c:v>
                </c:pt>
                <c:pt idx="8">
                  <c:v>-3.7876866253915595E-3</c:v>
                </c:pt>
                <c:pt idx="9">
                  <c:v>-3.7879561909282917E-3</c:v>
                </c:pt>
                <c:pt idx="10">
                  <c:v>-3.8009627280756303E-3</c:v>
                </c:pt>
                <c:pt idx="11">
                  <c:v>-3.8641084550551956E-3</c:v>
                </c:pt>
                <c:pt idx="12">
                  <c:v>-3.8785302112703786E-3</c:v>
                </c:pt>
                <c:pt idx="13">
                  <c:v>-3.886078046298886E-3</c:v>
                </c:pt>
                <c:pt idx="14">
                  <c:v>-3.9182911279384081E-3</c:v>
                </c:pt>
                <c:pt idx="15">
                  <c:v>-4.1028761292159202E-3</c:v>
                </c:pt>
                <c:pt idx="16">
                  <c:v>-4.3822808080390546E-3</c:v>
                </c:pt>
                <c:pt idx="17">
                  <c:v>-4.4367330464589998E-3</c:v>
                </c:pt>
                <c:pt idx="18">
                  <c:v>-4.4376091344533802E-3</c:v>
                </c:pt>
                <c:pt idx="19">
                  <c:v>-4.4420569658094652E-3</c:v>
                </c:pt>
                <c:pt idx="20">
                  <c:v>-4.4998787734385646E-3</c:v>
                </c:pt>
                <c:pt idx="21">
                  <c:v>-4.5218483646822559E-3</c:v>
                </c:pt>
                <c:pt idx="22">
                  <c:v>-4.5232635837501008E-3</c:v>
                </c:pt>
                <c:pt idx="23">
                  <c:v>-4.5232635837501008E-3</c:v>
                </c:pt>
                <c:pt idx="24">
                  <c:v>-4.5387636021122137E-3</c:v>
                </c:pt>
                <c:pt idx="25">
                  <c:v>-4.5543310118585098E-3</c:v>
                </c:pt>
                <c:pt idx="26">
                  <c:v>-4.575491906492004E-3</c:v>
                </c:pt>
                <c:pt idx="27">
                  <c:v>-4.5940919285265393E-3</c:v>
                </c:pt>
                <c:pt idx="28">
                  <c:v>-4.5982701943458916E-3</c:v>
                </c:pt>
                <c:pt idx="29">
                  <c:v>-4.5988767168035393E-3</c:v>
                </c:pt>
                <c:pt idx="30">
                  <c:v>-4.6011006324815813E-3</c:v>
                </c:pt>
                <c:pt idx="31">
                  <c:v>-4.6112767314932298E-3</c:v>
                </c:pt>
                <c:pt idx="32">
                  <c:v>-4.6197006545161175E-3</c:v>
                </c:pt>
                <c:pt idx="33">
                  <c:v>-4.6360767608726108E-3</c:v>
                </c:pt>
                <c:pt idx="34">
                  <c:v>-4.6363463264093435E-3</c:v>
                </c:pt>
                <c:pt idx="35">
                  <c:v>-4.6374919799404557E-3</c:v>
                </c:pt>
                <c:pt idx="36">
                  <c:v>-4.6374919799404557E-3</c:v>
                </c:pt>
                <c:pt idx="37">
                  <c:v>-4.6383680679348361E-3</c:v>
                </c:pt>
                <c:pt idx="38">
                  <c:v>-4.6577767865795695E-3</c:v>
                </c:pt>
                <c:pt idx="39">
                  <c:v>-4.6597311367208797E-3</c:v>
                </c:pt>
                <c:pt idx="40">
                  <c:v>-4.6600007022576115E-3</c:v>
                </c:pt>
                <c:pt idx="41">
                  <c:v>-4.6600007022576115E-3</c:v>
                </c:pt>
                <c:pt idx="42">
                  <c:v>-4.6786007242921469E-3</c:v>
                </c:pt>
                <c:pt idx="43">
                  <c:v>-4.6797463778232599E-3</c:v>
                </c:pt>
                <c:pt idx="44">
                  <c:v>-4.7183616409601763E-3</c:v>
                </c:pt>
                <c:pt idx="45">
                  <c:v>-4.7183616409601763E-3</c:v>
                </c:pt>
                <c:pt idx="46">
                  <c:v>-4.7183616409601763E-3</c:v>
                </c:pt>
                <c:pt idx="47">
                  <c:v>-4.7761834485892767E-3</c:v>
                </c:pt>
                <c:pt idx="48">
                  <c:v>-4.7769921451994738E-3</c:v>
                </c:pt>
                <c:pt idx="49">
                  <c:v>-4.7776660590413047E-3</c:v>
                </c:pt>
                <c:pt idx="50">
                  <c:v>-4.8098791406808268E-3</c:v>
                </c:pt>
                <c:pt idx="51">
                  <c:v>-4.8195835000031939E-3</c:v>
                </c:pt>
                <c:pt idx="52">
                  <c:v>-4.8374422168117152E-3</c:v>
                </c:pt>
                <c:pt idx="53">
                  <c:v>-4.8574574579140963E-3</c:v>
                </c:pt>
                <c:pt idx="54">
                  <c:v>-4.9507271336235066E-3</c:v>
                </c:pt>
                <c:pt idx="55">
                  <c:v>-5.0129967726086919E-3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DD-4C76-894D-31775D1C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4224"/>
        <c:axId val="1"/>
      </c:scatterChart>
      <c:valAx>
        <c:axId val="731354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30904893950404"/>
          <c:y val="0.92000129214617399"/>
          <c:w val="0.787195357642441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Tau - O-C Diagr.</a:t>
            </a:r>
          </a:p>
        </c:rich>
      </c:tx>
      <c:layout>
        <c:manualLayout>
          <c:xMode val="edge"/>
          <c:yMode val="edge"/>
          <c:x val="0.357143251830363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-7.2000000000116415E-2</c:v>
                </c:pt>
                <c:pt idx="1">
                  <c:v>0</c:v>
                </c:pt>
                <c:pt idx="2">
                  <c:v>2.2629999984928872E-3</c:v>
                </c:pt>
                <c:pt idx="3">
                  <c:v>-2.8710999999020714E-2</c:v>
                </c:pt>
                <c:pt idx="4">
                  <c:v>-3.9900000047055073E-4</c:v>
                </c:pt>
                <c:pt idx="5">
                  <c:v>7.189999996626284E-4</c:v>
                </c:pt>
                <c:pt idx="6">
                  <c:v>6.5602999999100575E-2</c:v>
                </c:pt>
                <c:pt idx="7">
                  <c:v>5.7890000025508925E-3</c:v>
                </c:pt>
                <c:pt idx="8">
                  <c:v>-1.6313000000081956E-2</c:v>
                </c:pt>
                <c:pt idx="9">
                  <c:v>8.5710000057588331E-3</c:v>
                </c:pt>
                <c:pt idx="10">
                  <c:v>7.6974000003247056E-2</c:v>
                </c:pt>
                <c:pt idx="11">
                  <c:v>-1.519900000130292E-2</c:v>
                </c:pt>
                <c:pt idx="12">
                  <c:v>-2.440500000375323E-2</c:v>
                </c:pt>
                <c:pt idx="13">
                  <c:v>-2.7652999997371808E-2</c:v>
                </c:pt>
                <c:pt idx="14">
                  <c:v>-2.5515000001178123E-2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F-42E1-B5B9-8859BD5571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5">
                  <c:v>1.9053999996685889E-2</c:v>
                </c:pt>
                <c:pt idx="16">
                  <c:v>8.2000000838888809E-4</c:v>
                </c:pt>
                <c:pt idx="17">
                  <c:v>-1.1612000002060086E-2</c:v>
                </c:pt>
                <c:pt idx="18">
                  <c:v>-1.1988999998720828E-2</c:v>
                </c:pt>
                <c:pt idx="19">
                  <c:v>-9.0299999283161014E-4</c:v>
                </c:pt>
                <c:pt idx="20">
                  <c:v>-1.4784999999392312E-2</c:v>
                </c:pt>
                <c:pt idx="21">
                  <c:v>-5.2390000055311248E-3</c:v>
                </c:pt>
                <c:pt idx="22">
                  <c:v>4.1520000013406388E-3</c:v>
                </c:pt>
                <c:pt idx="23">
                  <c:v>4.1520000013406388E-3</c:v>
                </c:pt>
                <c:pt idx="24">
                  <c:v>9.4820000012987293E-3</c:v>
                </c:pt>
                <c:pt idx="25">
                  <c:v>-1.9216999993659556E-2</c:v>
                </c:pt>
                <c:pt idx="26">
                  <c:v>-1.5322999992349651E-2</c:v>
                </c:pt>
                <c:pt idx="48">
                  <c:v>-7.0330000016838312E-3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0F-42E1-B5B9-8859BD5571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28">
                  <c:v>-4.0250000020023435E-3</c:v>
                </c:pt>
                <c:pt idx="29">
                  <c:v>-7.3859999974956736E-3</c:v>
                </c:pt>
                <c:pt idx="30">
                  <c:v>-6.8430000028456561E-3</c:v>
                </c:pt>
                <c:pt idx="32">
                  <c:v>-6.0470000025816262E-3</c:v>
                </c:pt>
                <c:pt idx="33">
                  <c:v>-3.9400000241585076E-4</c:v>
                </c:pt>
                <c:pt idx="34">
                  <c:v>-3.0100000003585592E-3</c:v>
                </c:pt>
                <c:pt idx="35">
                  <c:v>-6.4029999921331182E-3</c:v>
                </c:pt>
                <c:pt idx="38">
                  <c:v>-4.6320000037667342E-3</c:v>
                </c:pt>
                <c:pt idx="39">
                  <c:v>-4.072999996424187E-3</c:v>
                </c:pt>
                <c:pt idx="40">
                  <c:v>-4.7889999987091869E-3</c:v>
                </c:pt>
                <c:pt idx="41">
                  <c:v>-4.3890000015380792E-3</c:v>
                </c:pt>
                <c:pt idx="42">
                  <c:v>7.0700000651413575E-4</c:v>
                </c:pt>
                <c:pt idx="43">
                  <c:v>-2.9860000067856163E-3</c:v>
                </c:pt>
                <c:pt idx="44">
                  <c:v>-6.9030000013299286E-3</c:v>
                </c:pt>
                <c:pt idx="46">
                  <c:v>-6.2029999971855432E-3</c:v>
                </c:pt>
                <c:pt idx="47">
                  <c:v>-4.2849999954341911E-3</c:v>
                </c:pt>
                <c:pt idx="51">
                  <c:v>-6.6609999994398095E-3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0F-42E1-B5B9-8859BD5571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7">
                  <c:v>-4.027000002679415E-3</c:v>
                </c:pt>
                <c:pt idx="31">
                  <c:v>-3.2200000714510679E-4</c:v>
                </c:pt>
                <c:pt idx="36">
                  <c:v>-5.10299999587005E-3</c:v>
                </c:pt>
                <c:pt idx="37">
                  <c:v>-7.8800000046612695E-3</c:v>
                </c:pt>
                <c:pt idx="45">
                  <c:v>-6.2729999990551732E-3</c:v>
                </c:pt>
                <c:pt idx="49">
                  <c:v>-6.5230000036535785E-3</c:v>
                </c:pt>
                <c:pt idx="50">
                  <c:v>-5.9849999961443245E-3</c:v>
                </c:pt>
                <c:pt idx="52">
                  <c:v>-3.5459999926388264E-3</c:v>
                </c:pt>
                <c:pt idx="53">
                  <c:v>-9.359000003314577E-3</c:v>
                </c:pt>
                <c:pt idx="54">
                  <c:v>-8.8949999917531386E-3</c:v>
                </c:pt>
                <c:pt idx="55">
                  <c:v>-9.2909999948460609E-3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0F-42E1-B5B9-8859BD5571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0F-42E1-B5B9-8859BD5571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0F-42E1-B5B9-8859BD5571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1">
                    <c:v>0</c:v>
                  </c:pt>
                  <c:pt idx="17">
                    <c:v>3.0000000000000001E-3</c:v>
                  </c:pt>
                  <c:pt idx="18">
                    <c:v>1E-3</c:v>
                  </c:pt>
                  <c:pt idx="19">
                    <c:v>4.0000000000000001E-3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6.0000000000000001E-3</c:v>
                  </c:pt>
                  <c:pt idx="23">
                    <c:v>6.0000000000000001E-3</c:v>
                  </c:pt>
                  <c:pt idx="24">
                    <c:v>3.0000000000000001E-3</c:v>
                  </c:pt>
                  <c:pt idx="27">
                    <c:v>2.3999999999999998E-3</c:v>
                  </c:pt>
                  <c:pt idx="28">
                    <c:v>5.0000000000000001E-4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1.9E-3</c:v>
                  </c:pt>
                  <c:pt idx="34">
                    <c:v>1E-3</c:v>
                  </c:pt>
                  <c:pt idx="35">
                    <c:v>5.9999999999999995E-4</c:v>
                  </c:pt>
                  <c:pt idx="36">
                    <c:v>1.4E-3</c:v>
                  </c:pt>
                  <c:pt idx="37">
                    <c:v>6.9999999999999999E-4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4.0000000000000002E-4</c:v>
                  </c:pt>
                  <c:pt idx="41">
                    <c:v>5.0000000000000001E-4</c:v>
                  </c:pt>
                  <c:pt idx="42">
                    <c:v>2.5000000000000001E-3</c:v>
                  </c:pt>
                  <c:pt idx="43">
                    <c:v>6.9999999999999999E-4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2.9999999999999997E-4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6.9999999999999999E-4</c:v>
                  </c:pt>
                  <c:pt idx="53">
                    <c:v>2.9999999999999997E-4</c:v>
                  </c:pt>
                  <c:pt idx="54">
                    <c:v>1E-4</c:v>
                  </c:pt>
                  <c:pt idx="5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0F-42E1-B5B9-8859BD5571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853</c:v>
                </c:pt>
                <c:pt idx="3">
                  <c:v>1059</c:v>
                </c:pt>
                <c:pt idx="4">
                  <c:v>3531</c:v>
                </c:pt>
                <c:pt idx="5">
                  <c:v>4389</c:v>
                </c:pt>
                <c:pt idx="6">
                  <c:v>4393</c:v>
                </c:pt>
                <c:pt idx="7">
                  <c:v>8559</c:v>
                </c:pt>
                <c:pt idx="8">
                  <c:v>8597</c:v>
                </c:pt>
                <c:pt idx="9">
                  <c:v>8601</c:v>
                </c:pt>
                <c:pt idx="10">
                  <c:v>8794</c:v>
                </c:pt>
                <c:pt idx="11">
                  <c:v>9731</c:v>
                </c:pt>
                <c:pt idx="12">
                  <c:v>9945</c:v>
                </c:pt>
                <c:pt idx="13">
                  <c:v>10057</c:v>
                </c:pt>
                <c:pt idx="14">
                  <c:v>10535</c:v>
                </c:pt>
                <c:pt idx="15">
                  <c:v>13274</c:v>
                </c:pt>
                <c:pt idx="16">
                  <c:v>17420</c:v>
                </c:pt>
                <c:pt idx="17">
                  <c:v>18228</c:v>
                </c:pt>
                <c:pt idx="18">
                  <c:v>18241</c:v>
                </c:pt>
                <c:pt idx="19">
                  <c:v>18307</c:v>
                </c:pt>
                <c:pt idx="20">
                  <c:v>19165</c:v>
                </c:pt>
                <c:pt idx="21">
                  <c:v>19491</c:v>
                </c:pt>
                <c:pt idx="22">
                  <c:v>19512</c:v>
                </c:pt>
                <c:pt idx="23">
                  <c:v>19512</c:v>
                </c:pt>
                <c:pt idx="24">
                  <c:v>19742</c:v>
                </c:pt>
                <c:pt idx="25">
                  <c:v>19973</c:v>
                </c:pt>
                <c:pt idx="26">
                  <c:v>20287</c:v>
                </c:pt>
                <c:pt idx="27">
                  <c:v>20563</c:v>
                </c:pt>
                <c:pt idx="28">
                  <c:v>20625</c:v>
                </c:pt>
                <c:pt idx="29">
                  <c:v>20634</c:v>
                </c:pt>
                <c:pt idx="30">
                  <c:v>20667</c:v>
                </c:pt>
                <c:pt idx="31">
                  <c:v>20818</c:v>
                </c:pt>
                <c:pt idx="32">
                  <c:v>20943</c:v>
                </c:pt>
                <c:pt idx="33">
                  <c:v>21186</c:v>
                </c:pt>
                <c:pt idx="34">
                  <c:v>21190</c:v>
                </c:pt>
                <c:pt idx="35">
                  <c:v>21207</c:v>
                </c:pt>
                <c:pt idx="36">
                  <c:v>21207</c:v>
                </c:pt>
                <c:pt idx="37">
                  <c:v>21220</c:v>
                </c:pt>
                <c:pt idx="38">
                  <c:v>21508</c:v>
                </c:pt>
                <c:pt idx="39">
                  <c:v>21537</c:v>
                </c:pt>
                <c:pt idx="40">
                  <c:v>21541</c:v>
                </c:pt>
                <c:pt idx="41">
                  <c:v>21541</c:v>
                </c:pt>
                <c:pt idx="42">
                  <c:v>21817</c:v>
                </c:pt>
                <c:pt idx="43">
                  <c:v>21834</c:v>
                </c:pt>
                <c:pt idx="44">
                  <c:v>22407</c:v>
                </c:pt>
                <c:pt idx="45">
                  <c:v>22407</c:v>
                </c:pt>
                <c:pt idx="46">
                  <c:v>22407</c:v>
                </c:pt>
                <c:pt idx="47">
                  <c:v>23265</c:v>
                </c:pt>
                <c:pt idx="48">
                  <c:v>23277</c:v>
                </c:pt>
                <c:pt idx="49">
                  <c:v>23287</c:v>
                </c:pt>
                <c:pt idx="50">
                  <c:v>23765</c:v>
                </c:pt>
                <c:pt idx="51">
                  <c:v>23909</c:v>
                </c:pt>
                <c:pt idx="52">
                  <c:v>24174</c:v>
                </c:pt>
                <c:pt idx="53">
                  <c:v>24471</c:v>
                </c:pt>
                <c:pt idx="54">
                  <c:v>25855</c:v>
                </c:pt>
                <c:pt idx="55">
                  <c:v>26779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-3.208322895569445E-3</c:v>
                </c:pt>
                <c:pt idx="1">
                  <c:v>-3.208322895569445E-3</c:v>
                </c:pt>
                <c:pt idx="2">
                  <c:v>-3.2658077462776299E-3</c:v>
                </c:pt>
                <c:pt idx="3">
                  <c:v>-3.2796903714193484E-3</c:v>
                </c:pt>
                <c:pt idx="4">
                  <c:v>-3.4462818731199728E-3</c:v>
                </c:pt>
                <c:pt idx="5">
                  <c:v>-3.5041036807490727E-3</c:v>
                </c:pt>
                <c:pt idx="6">
                  <c:v>-3.504373246285805E-3</c:v>
                </c:pt>
                <c:pt idx="7">
                  <c:v>-3.7851257527926016E-3</c:v>
                </c:pt>
                <c:pt idx="8">
                  <c:v>-3.7876866253915595E-3</c:v>
                </c:pt>
                <c:pt idx="9">
                  <c:v>-3.7879561909282917E-3</c:v>
                </c:pt>
                <c:pt idx="10">
                  <c:v>-3.8009627280756303E-3</c:v>
                </c:pt>
                <c:pt idx="11">
                  <c:v>-3.8641084550551956E-3</c:v>
                </c:pt>
                <c:pt idx="12">
                  <c:v>-3.8785302112703786E-3</c:v>
                </c:pt>
                <c:pt idx="13">
                  <c:v>-3.886078046298886E-3</c:v>
                </c:pt>
                <c:pt idx="14">
                  <c:v>-3.9182911279384081E-3</c:v>
                </c:pt>
                <c:pt idx="15">
                  <c:v>-4.1028761292159202E-3</c:v>
                </c:pt>
                <c:pt idx="16">
                  <c:v>-4.3822808080390546E-3</c:v>
                </c:pt>
                <c:pt idx="17">
                  <c:v>-4.4367330464589998E-3</c:v>
                </c:pt>
                <c:pt idx="18">
                  <c:v>-4.4376091344533802E-3</c:v>
                </c:pt>
                <c:pt idx="19">
                  <c:v>-4.4420569658094652E-3</c:v>
                </c:pt>
                <c:pt idx="20">
                  <c:v>-4.4998787734385646E-3</c:v>
                </c:pt>
                <c:pt idx="21">
                  <c:v>-4.5218483646822559E-3</c:v>
                </c:pt>
                <c:pt idx="22">
                  <c:v>-4.5232635837501008E-3</c:v>
                </c:pt>
                <c:pt idx="23">
                  <c:v>-4.5232635837501008E-3</c:v>
                </c:pt>
                <c:pt idx="24">
                  <c:v>-4.5387636021122137E-3</c:v>
                </c:pt>
                <c:pt idx="25">
                  <c:v>-4.5543310118585098E-3</c:v>
                </c:pt>
                <c:pt idx="26">
                  <c:v>-4.575491906492004E-3</c:v>
                </c:pt>
                <c:pt idx="27">
                  <c:v>-4.5940919285265393E-3</c:v>
                </c:pt>
                <c:pt idx="28">
                  <c:v>-4.5982701943458916E-3</c:v>
                </c:pt>
                <c:pt idx="29">
                  <c:v>-4.5988767168035393E-3</c:v>
                </c:pt>
                <c:pt idx="30">
                  <c:v>-4.6011006324815813E-3</c:v>
                </c:pt>
                <c:pt idx="31">
                  <c:v>-4.6112767314932298E-3</c:v>
                </c:pt>
                <c:pt idx="32">
                  <c:v>-4.6197006545161175E-3</c:v>
                </c:pt>
                <c:pt idx="33">
                  <c:v>-4.6360767608726108E-3</c:v>
                </c:pt>
                <c:pt idx="34">
                  <c:v>-4.6363463264093435E-3</c:v>
                </c:pt>
                <c:pt idx="35">
                  <c:v>-4.6374919799404557E-3</c:v>
                </c:pt>
                <c:pt idx="36">
                  <c:v>-4.6374919799404557E-3</c:v>
                </c:pt>
                <c:pt idx="37">
                  <c:v>-4.6383680679348361E-3</c:v>
                </c:pt>
                <c:pt idx="38">
                  <c:v>-4.6577767865795695E-3</c:v>
                </c:pt>
                <c:pt idx="39">
                  <c:v>-4.6597311367208797E-3</c:v>
                </c:pt>
                <c:pt idx="40">
                  <c:v>-4.6600007022576115E-3</c:v>
                </c:pt>
                <c:pt idx="41">
                  <c:v>-4.6600007022576115E-3</c:v>
                </c:pt>
                <c:pt idx="42">
                  <c:v>-4.6786007242921469E-3</c:v>
                </c:pt>
                <c:pt idx="43">
                  <c:v>-4.6797463778232599E-3</c:v>
                </c:pt>
                <c:pt idx="44">
                  <c:v>-4.7183616409601763E-3</c:v>
                </c:pt>
                <c:pt idx="45">
                  <c:v>-4.7183616409601763E-3</c:v>
                </c:pt>
                <c:pt idx="46">
                  <c:v>-4.7183616409601763E-3</c:v>
                </c:pt>
                <c:pt idx="47">
                  <c:v>-4.7761834485892767E-3</c:v>
                </c:pt>
                <c:pt idx="48">
                  <c:v>-4.7769921451994738E-3</c:v>
                </c:pt>
                <c:pt idx="49">
                  <c:v>-4.7776660590413047E-3</c:v>
                </c:pt>
                <c:pt idx="50">
                  <c:v>-4.8098791406808268E-3</c:v>
                </c:pt>
                <c:pt idx="51">
                  <c:v>-4.8195835000031939E-3</c:v>
                </c:pt>
                <c:pt idx="52">
                  <c:v>-4.8374422168117152E-3</c:v>
                </c:pt>
                <c:pt idx="53">
                  <c:v>-4.8574574579140963E-3</c:v>
                </c:pt>
                <c:pt idx="54">
                  <c:v>-4.9507271336235066E-3</c:v>
                </c:pt>
                <c:pt idx="55">
                  <c:v>-5.0129967726086919E-3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0F-42E1-B5B9-8859BD55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7176"/>
        <c:axId val="1"/>
      </c:scatterChart>
      <c:valAx>
        <c:axId val="7313571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89493418585834"/>
          <c:y val="0.92024539877300615"/>
          <c:w val="0.785715075089298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19050</xdr:rowOff>
    </xdr:from>
    <xdr:to>
      <xdr:col>17</xdr:col>
      <xdr:colOff>171450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F317E3A-5F49-8846-8F73-7B8D03D69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38100</xdr:colOff>
      <xdr:row>18</xdr:row>
      <xdr:rowOff>95249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5F80525-BE29-AAD1-18D5-296F0A49A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357" TargetMode="External"/><Relationship Id="rId24" Type="http://schemas.openxmlformats.org/officeDocument/2006/relationships/hyperlink" Target="http://www.konkoly.hu/cgi-bin/IBVS?5966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929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0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A76" sqref="A7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25</v>
      </c>
      <c r="B2" s="16" t="s">
        <v>50</v>
      </c>
    </row>
    <row r="4" spans="1:6" ht="14.25" thickTop="1" thickBot="1" x14ac:dyDescent="0.25">
      <c r="A4" s="7" t="s">
        <v>1</v>
      </c>
      <c r="C4" s="3">
        <v>26003.435000000001</v>
      </c>
      <c r="D4" s="4">
        <v>1.2390289999999999</v>
      </c>
    </row>
    <row r="5" spans="1:6" ht="13.5" thickTop="1" x14ac:dyDescent="0.2">
      <c r="A5" s="20" t="s">
        <v>54</v>
      </c>
      <c r="B5" s="17"/>
      <c r="C5" s="21">
        <v>-9.5</v>
      </c>
      <c r="D5" s="17" t="s">
        <v>55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26003.435000000001</v>
      </c>
    </row>
    <row r="8" spans="1:6" x14ac:dyDescent="0.2">
      <c r="A8" t="s">
        <v>4</v>
      </c>
      <c r="C8">
        <f>+D4</f>
        <v>1.2390289999999999</v>
      </c>
    </row>
    <row r="9" spans="1:6" x14ac:dyDescent="0.2">
      <c r="A9" s="36" t="s">
        <v>61</v>
      </c>
      <c r="B9" s="37">
        <v>21</v>
      </c>
      <c r="C9" s="34" t="str">
        <f>"F"&amp;B9</f>
        <v>F21</v>
      </c>
      <c r="D9" s="35" t="str">
        <f>"G"&amp;B9</f>
        <v>G21</v>
      </c>
    </row>
    <row r="10" spans="1:6" ht="13.5" thickBot="1" x14ac:dyDescent="0.25">
      <c r="A10" s="17"/>
      <c r="B10" s="17"/>
      <c r="C10" s="6" t="s">
        <v>21</v>
      </c>
      <c r="D10" s="6" t="s">
        <v>22</v>
      </c>
      <c r="E10" s="17"/>
    </row>
    <row r="11" spans="1:6" x14ac:dyDescent="0.2">
      <c r="A11" s="17" t="s">
        <v>17</v>
      </c>
      <c r="B11" s="17"/>
      <c r="C11" s="33">
        <f ca="1">INTERCEPT(INDIRECT($D$9):G991,INDIRECT($C$9):F991)</f>
        <v>-3.208322895569445E-3</v>
      </c>
      <c r="D11" s="5"/>
      <c r="E11" s="17"/>
    </row>
    <row r="12" spans="1:6" x14ac:dyDescent="0.2">
      <c r="A12" s="17" t="s">
        <v>18</v>
      </c>
      <c r="B12" s="17"/>
      <c r="C12" s="33">
        <f ca="1">SLOPE(INDIRECT($D$9):G991,INDIRECT($C$9):F991)</f>
        <v>-6.739138418310044E-8</v>
      </c>
      <c r="D12" s="5"/>
      <c r="E12" s="17"/>
    </row>
    <row r="13" spans="1:6" x14ac:dyDescent="0.2">
      <c r="A13" s="17" t="s">
        <v>20</v>
      </c>
      <c r="B13" s="17"/>
      <c r="C13" s="5" t="s">
        <v>15</v>
      </c>
    </row>
    <row r="14" spans="1:6" x14ac:dyDescent="0.2">
      <c r="A14" s="17"/>
      <c r="B14" s="17"/>
      <c r="C14" s="17"/>
    </row>
    <row r="15" spans="1:6" x14ac:dyDescent="0.2">
      <c r="A15" s="22" t="s">
        <v>19</v>
      </c>
      <c r="B15" s="17"/>
      <c r="C15" s="23">
        <f ca="1">(C7+C11)+(C8+C12)*INT(MAX(F21:F3532))</f>
        <v>59183.387578003225</v>
      </c>
      <c r="E15" s="24" t="s">
        <v>59</v>
      </c>
      <c r="F15" s="21">
        <v>1</v>
      </c>
    </row>
    <row r="16" spans="1:6" x14ac:dyDescent="0.2">
      <c r="A16" s="26" t="s">
        <v>5</v>
      </c>
      <c r="B16" s="17"/>
      <c r="C16" s="27">
        <f ca="1">+C8+C12</f>
        <v>1.2390289326086157</v>
      </c>
      <c r="E16" s="24" t="s">
        <v>56</v>
      </c>
      <c r="F16" s="25">
        <f ca="1">NOW()+15018.5+$C$5/24</f>
        <v>60376.742023379629</v>
      </c>
    </row>
    <row r="17" spans="1:17" ht="13.5" thickBot="1" x14ac:dyDescent="0.25">
      <c r="A17" s="24" t="s">
        <v>51</v>
      </c>
      <c r="B17" s="17"/>
      <c r="C17" s="17">
        <f>COUNT(C21:C2190)</f>
        <v>56</v>
      </c>
      <c r="E17" s="24" t="s">
        <v>60</v>
      </c>
      <c r="F17" s="25">
        <f ca="1">ROUND(2*(F16-$C$7)/$C$8,0)/2+F15</f>
        <v>27743</v>
      </c>
    </row>
    <row r="18" spans="1:17" ht="14.25" thickTop="1" thickBot="1" x14ac:dyDescent="0.25">
      <c r="A18" s="26" t="s">
        <v>6</v>
      </c>
      <c r="B18" s="17"/>
      <c r="C18" s="29">
        <f ca="1">+C15</f>
        <v>59183.387578003225</v>
      </c>
      <c r="D18" s="30">
        <f ca="1">+C16</f>
        <v>1.2390289326086157</v>
      </c>
      <c r="E18" s="24" t="s">
        <v>57</v>
      </c>
      <c r="F18" s="35">
        <f ca="1">ROUND(2*(F16-$C$15)/$C$16,0)/2+F15</f>
        <v>964</v>
      </c>
    </row>
    <row r="19" spans="1:17" ht="13.5" thickTop="1" x14ac:dyDescent="0.2">
      <c r="E19" s="24" t="s">
        <v>58</v>
      </c>
      <c r="F19" s="28">
        <f ca="1">+$C$15+$C$16*F18-15018.5-$C$5/24</f>
        <v>45359.707302371266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77</v>
      </c>
      <c r="I20" s="9" t="s">
        <v>67</v>
      </c>
      <c r="J20" s="9" t="s">
        <v>74</v>
      </c>
      <c r="K20" s="9" t="s">
        <v>72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60" t="s">
        <v>86</v>
      </c>
      <c r="B21" s="62" t="s">
        <v>44</v>
      </c>
      <c r="C21" s="61">
        <v>26003.363000000001</v>
      </c>
      <c r="D21" s="41"/>
      <c r="E21">
        <f t="shared" ref="E21:E52" si="0">+(C21-C$7)/C$8</f>
        <v>-5.811002002383836E-2</v>
      </c>
      <c r="F21">
        <f t="shared" ref="F21:F52" si="1">ROUND(2*E21,0)/2</f>
        <v>0</v>
      </c>
      <c r="G21">
        <f t="shared" ref="G21:G52" si="2">+C21-(C$7+F21*C$8)</f>
        <v>-7.2000000000116415E-2</v>
      </c>
      <c r="H21" s="5">
        <f>G21</f>
        <v>-7.2000000000116415E-2</v>
      </c>
      <c r="I21" s="5"/>
      <c r="O21">
        <f t="shared" ref="O21:O52" ca="1" si="3">+C$11+C$12*F21</f>
        <v>-3.208322895569445E-3</v>
      </c>
      <c r="Q21" s="2">
        <f t="shared" ref="Q21:Q52" si="4">+C21-15018.5</f>
        <v>10984.863000000001</v>
      </c>
    </row>
    <row r="22" spans="1:17" x14ac:dyDescent="0.2">
      <c r="A22" t="s">
        <v>13</v>
      </c>
      <c r="C22" s="31">
        <v>26003.435000000001</v>
      </c>
      <c r="D22" s="31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-3.208322895569445E-3</v>
      </c>
      <c r="Q22" s="2">
        <f t="shared" si="4"/>
        <v>10984.935000000001</v>
      </c>
    </row>
    <row r="23" spans="1:17" x14ac:dyDescent="0.2">
      <c r="A23" s="60" t="s">
        <v>86</v>
      </c>
      <c r="B23" s="62" t="s">
        <v>44</v>
      </c>
      <c r="C23" s="61">
        <v>27060.329000000002</v>
      </c>
      <c r="D23" s="41"/>
      <c r="E23">
        <f t="shared" si="0"/>
        <v>853.00182643021287</v>
      </c>
      <c r="F23">
        <f t="shared" si="1"/>
        <v>853</v>
      </c>
      <c r="G23">
        <f t="shared" si="2"/>
        <v>2.2629999984928872E-3</v>
      </c>
      <c r="H23" s="5">
        <f t="shared" ref="H23:H35" si="5">G23</f>
        <v>2.2629999984928872E-3</v>
      </c>
      <c r="I23" s="5"/>
      <c r="O23">
        <f t="shared" ca="1" si="3"/>
        <v>-3.2658077462776299E-3</v>
      </c>
      <c r="Q23" s="2">
        <f t="shared" si="4"/>
        <v>12041.829000000002</v>
      </c>
    </row>
    <row r="24" spans="1:17" x14ac:dyDescent="0.2">
      <c r="A24" s="60" t="s">
        <v>86</v>
      </c>
      <c r="B24" s="62" t="s">
        <v>44</v>
      </c>
      <c r="C24" s="61">
        <v>27315.538</v>
      </c>
      <c r="D24" s="31"/>
      <c r="E24">
        <f t="shared" si="0"/>
        <v>1058.9768278224312</v>
      </c>
      <c r="F24">
        <f t="shared" si="1"/>
        <v>1059</v>
      </c>
      <c r="G24">
        <f t="shared" si="2"/>
        <v>-2.8710999999020714E-2</v>
      </c>
      <c r="H24" s="5">
        <f t="shared" si="5"/>
        <v>-2.8710999999020714E-2</v>
      </c>
      <c r="I24" s="5"/>
      <c r="O24">
        <f t="shared" ca="1" si="3"/>
        <v>-3.2796903714193484E-3</v>
      </c>
      <c r="Q24" s="2">
        <f t="shared" si="4"/>
        <v>12297.038</v>
      </c>
    </row>
    <row r="25" spans="1:17" x14ac:dyDescent="0.2">
      <c r="A25" s="60" t="s">
        <v>86</v>
      </c>
      <c r="B25" s="62" t="s">
        <v>44</v>
      </c>
      <c r="C25" s="61">
        <v>30378.446</v>
      </c>
      <c r="D25" s="31"/>
      <c r="E25">
        <f t="shared" si="0"/>
        <v>3530.999677973638</v>
      </c>
      <c r="F25">
        <f t="shared" si="1"/>
        <v>3531</v>
      </c>
      <c r="G25">
        <f t="shared" si="2"/>
        <v>-3.9900000047055073E-4</v>
      </c>
      <c r="H25" s="5">
        <f t="shared" si="5"/>
        <v>-3.9900000047055073E-4</v>
      </c>
      <c r="I25" s="5"/>
      <c r="O25">
        <f t="shared" ca="1" si="3"/>
        <v>-3.4462818731199728E-3</v>
      </c>
      <c r="Q25" s="2">
        <f t="shared" si="4"/>
        <v>15359.946</v>
      </c>
    </row>
    <row r="26" spans="1:17" x14ac:dyDescent="0.2">
      <c r="A26" s="60" t="s">
        <v>86</v>
      </c>
      <c r="B26" s="62" t="s">
        <v>44</v>
      </c>
      <c r="C26" s="61">
        <v>31441.534</v>
      </c>
      <c r="D26" s="31"/>
      <c r="E26">
        <f t="shared" si="0"/>
        <v>4389.0005802931155</v>
      </c>
      <c r="F26">
        <f t="shared" si="1"/>
        <v>4389</v>
      </c>
      <c r="G26">
        <f t="shared" si="2"/>
        <v>7.189999996626284E-4</v>
      </c>
      <c r="H26" s="5">
        <f t="shared" si="5"/>
        <v>7.189999996626284E-4</v>
      </c>
      <c r="I26" s="5"/>
      <c r="O26">
        <f t="shared" ca="1" si="3"/>
        <v>-3.5041036807490727E-3</v>
      </c>
      <c r="Q26" s="2">
        <f t="shared" si="4"/>
        <v>16423.034</v>
      </c>
    </row>
    <row r="27" spans="1:17" x14ac:dyDescent="0.2">
      <c r="A27" s="60" t="s">
        <v>86</v>
      </c>
      <c r="B27" s="62" t="s">
        <v>44</v>
      </c>
      <c r="C27" s="61">
        <v>31446.555</v>
      </c>
      <c r="D27" s="31"/>
      <c r="E27">
        <f t="shared" si="0"/>
        <v>4393.0529471061609</v>
      </c>
      <c r="F27">
        <f t="shared" si="1"/>
        <v>4393</v>
      </c>
      <c r="G27">
        <f t="shared" si="2"/>
        <v>6.5602999999100575E-2</v>
      </c>
      <c r="H27" s="5">
        <f t="shared" si="5"/>
        <v>6.5602999999100575E-2</v>
      </c>
      <c r="I27" s="5"/>
      <c r="O27">
        <f t="shared" ca="1" si="3"/>
        <v>-3.504373246285805E-3</v>
      </c>
      <c r="Q27" s="2">
        <f t="shared" si="4"/>
        <v>16428.055</v>
      </c>
    </row>
    <row r="28" spans="1:17" x14ac:dyDescent="0.2">
      <c r="A28" s="60" t="s">
        <v>86</v>
      </c>
      <c r="B28" s="62" t="s">
        <v>44</v>
      </c>
      <c r="C28" s="61">
        <v>36608.29</v>
      </c>
      <c r="D28" s="31"/>
      <c r="E28">
        <f t="shared" si="0"/>
        <v>8559.0046722070274</v>
      </c>
      <c r="F28">
        <f t="shared" si="1"/>
        <v>8559</v>
      </c>
      <c r="G28">
        <f t="shared" si="2"/>
        <v>5.7890000025508925E-3</v>
      </c>
      <c r="H28" s="5">
        <f t="shared" si="5"/>
        <v>5.7890000025508925E-3</v>
      </c>
      <c r="I28" s="5"/>
      <c r="O28">
        <f t="shared" ca="1" si="3"/>
        <v>-3.7851257527926016E-3</v>
      </c>
      <c r="Q28" s="2">
        <f t="shared" si="4"/>
        <v>21589.79</v>
      </c>
    </row>
    <row r="29" spans="1:17" x14ac:dyDescent="0.2">
      <c r="A29" s="60" t="s">
        <v>86</v>
      </c>
      <c r="B29" s="62" t="s">
        <v>44</v>
      </c>
      <c r="C29" s="61">
        <v>36655.351000000002</v>
      </c>
      <c r="D29" s="31"/>
      <c r="E29">
        <f t="shared" si="0"/>
        <v>8596.9868340450485</v>
      </c>
      <c r="F29">
        <f t="shared" si="1"/>
        <v>8597</v>
      </c>
      <c r="G29">
        <f t="shared" si="2"/>
        <v>-1.6313000000081956E-2</v>
      </c>
      <c r="H29" s="5">
        <f t="shared" si="5"/>
        <v>-1.6313000000081956E-2</v>
      </c>
      <c r="I29" s="5"/>
      <c r="O29">
        <f t="shared" ca="1" si="3"/>
        <v>-3.7876866253915595E-3</v>
      </c>
      <c r="Q29" s="2">
        <f t="shared" si="4"/>
        <v>21636.851000000002</v>
      </c>
    </row>
    <row r="30" spans="1:17" x14ac:dyDescent="0.2">
      <c r="A30" s="60" t="s">
        <v>86</v>
      </c>
      <c r="B30" s="62" t="s">
        <v>44</v>
      </c>
      <c r="C30" s="61">
        <v>36660.332000000002</v>
      </c>
      <c r="D30" s="31"/>
      <c r="E30">
        <f t="shared" si="0"/>
        <v>8601.0069175136341</v>
      </c>
      <c r="F30">
        <f t="shared" si="1"/>
        <v>8601</v>
      </c>
      <c r="G30">
        <f t="shared" si="2"/>
        <v>8.5710000057588331E-3</v>
      </c>
      <c r="H30" s="5">
        <f t="shared" si="5"/>
        <v>8.5710000057588331E-3</v>
      </c>
      <c r="I30" s="5"/>
      <c r="O30">
        <f t="shared" ca="1" si="3"/>
        <v>-3.7879561909282917E-3</v>
      </c>
      <c r="Q30" s="2">
        <f t="shared" si="4"/>
        <v>21641.832000000002</v>
      </c>
    </row>
    <row r="31" spans="1:17" x14ac:dyDescent="0.2">
      <c r="A31" s="60" t="s">
        <v>86</v>
      </c>
      <c r="B31" s="62" t="s">
        <v>44</v>
      </c>
      <c r="C31" s="61">
        <v>36899.533000000003</v>
      </c>
      <c r="D31" s="31"/>
      <c r="E31">
        <f t="shared" si="0"/>
        <v>8794.0621244539088</v>
      </c>
      <c r="F31">
        <f t="shared" si="1"/>
        <v>8794</v>
      </c>
      <c r="G31">
        <f t="shared" si="2"/>
        <v>7.6974000003247056E-2</v>
      </c>
      <c r="H31" s="5">
        <f t="shared" si="5"/>
        <v>7.6974000003247056E-2</v>
      </c>
      <c r="I31" s="5"/>
      <c r="O31">
        <f t="shared" ca="1" si="3"/>
        <v>-3.8009627280756303E-3</v>
      </c>
      <c r="Q31" s="2">
        <f t="shared" si="4"/>
        <v>21881.033000000003</v>
      </c>
    </row>
    <row r="32" spans="1:17" x14ac:dyDescent="0.2">
      <c r="A32" s="60" t="s">
        <v>86</v>
      </c>
      <c r="B32" s="62" t="s">
        <v>44</v>
      </c>
      <c r="C32" s="61">
        <v>38060.411</v>
      </c>
      <c r="D32" s="31"/>
      <c r="E32">
        <f t="shared" si="0"/>
        <v>9730.9877331361895</v>
      </c>
      <c r="F32">
        <f t="shared" si="1"/>
        <v>9731</v>
      </c>
      <c r="G32">
        <f t="shared" si="2"/>
        <v>-1.519900000130292E-2</v>
      </c>
      <c r="H32" s="5">
        <f t="shared" si="5"/>
        <v>-1.519900000130292E-2</v>
      </c>
      <c r="I32" s="5"/>
      <c r="O32">
        <f t="shared" ca="1" si="3"/>
        <v>-3.8641084550551956E-3</v>
      </c>
      <c r="Q32" s="2">
        <f t="shared" si="4"/>
        <v>23041.911</v>
      </c>
    </row>
    <row r="33" spans="1:31" x14ac:dyDescent="0.2">
      <c r="A33" s="60" t="s">
        <v>86</v>
      </c>
      <c r="B33" s="62" t="s">
        <v>44</v>
      </c>
      <c r="C33" s="61">
        <v>38325.553999999996</v>
      </c>
      <c r="D33" s="31"/>
      <c r="E33">
        <f t="shared" si="0"/>
        <v>9944.9803031244592</v>
      </c>
      <c r="F33">
        <f t="shared" si="1"/>
        <v>9945</v>
      </c>
      <c r="G33">
        <f t="shared" si="2"/>
        <v>-2.440500000375323E-2</v>
      </c>
      <c r="H33" s="5">
        <f t="shared" si="5"/>
        <v>-2.440500000375323E-2</v>
      </c>
      <c r="I33" s="5"/>
      <c r="O33">
        <f t="shared" ca="1" si="3"/>
        <v>-3.8785302112703786E-3</v>
      </c>
      <c r="Q33" s="2">
        <f t="shared" si="4"/>
        <v>23307.053999999996</v>
      </c>
    </row>
    <row r="34" spans="1:31" x14ac:dyDescent="0.2">
      <c r="A34" s="60" t="s">
        <v>86</v>
      </c>
      <c r="B34" s="62" t="s">
        <v>44</v>
      </c>
      <c r="C34" s="61">
        <v>38464.322</v>
      </c>
      <c r="D34" s="31"/>
      <c r="E34">
        <f t="shared" si="0"/>
        <v>10056.977681716893</v>
      </c>
      <c r="F34">
        <f t="shared" si="1"/>
        <v>10057</v>
      </c>
      <c r="G34">
        <f t="shared" si="2"/>
        <v>-2.7652999997371808E-2</v>
      </c>
      <c r="H34" s="5">
        <f t="shared" si="5"/>
        <v>-2.7652999997371808E-2</v>
      </c>
      <c r="I34" s="5"/>
      <c r="O34">
        <f t="shared" ca="1" si="3"/>
        <v>-3.886078046298886E-3</v>
      </c>
      <c r="Q34" s="2">
        <f t="shared" si="4"/>
        <v>23445.822</v>
      </c>
    </row>
    <row r="35" spans="1:31" x14ac:dyDescent="0.2">
      <c r="A35" s="60" t="s">
        <v>86</v>
      </c>
      <c r="B35" s="62" t="s">
        <v>44</v>
      </c>
      <c r="C35" s="61">
        <v>39056.58</v>
      </c>
      <c r="D35" s="31"/>
      <c r="E35">
        <f t="shared" si="0"/>
        <v>10534.979407261655</v>
      </c>
      <c r="F35">
        <f t="shared" si="1"/>
        <v>10535</v>
      </c>
      <c r="G35">
        <f t="shared" si="2"/>
        <v>-2.5515000001178123E-2</v>
      </c>
      <c r="H35" s="5">
        <f t="shared" si="5"/>
        <v>-2.5515000001178123E-2</v>
      </c>
      <c r="I35" s="5"/>
      <c r="O35">
        <f t="shared" ca="1" si="3"/>
        <v>-3.9182911279384081E-3</v>
      </c>
      <c r="Q35" s="2">
        <f t="shared" si="4"/>
        <v>24038.080000000002</v>
      </c>
    </row>
    <row r="36" spans="1:31" x14ac:dyDescent="0.2">
      <c r="A36" t="s">
        <v>31</v>
      </c>
      <c r="C36" s="31">
        <v>42450.324999999997</v>
      </c>
      <c r="D36" s="31"/>
      <c r="E36">
        <f t="shared" si="0"/>
        <v>13274.015378171131</v>
      </c>
      <c r="F36">
        <f t="shared" si="1"/>
        <v>13274</v>
      </c>
      <c r="G36">
        <f t="shared" si="2"/>
        <v>1.9053999996685889E-2</v>
      </c>
      <c r="I36">
        <f t="shared" ref="I36:I47" si="6">G36</f>
        <v>1.9053999996685889E-2</v>
      </c>
      <c r="O36">
        <f t="shared" ca="1" si="3"/>
        <v>-4.1028761292159202E-3</v>
      </c>
      <c r="Q36" s="2">
        <f t="shared" si="4"/>
        <v>27431.824999999997</v>
      </c>
      <c r="AA36">
        <v>11</v>
      </c>
      <c r="AC36" t="s">
        <v>30</v>
      </c>
      <c r="AE36" t="s">
        <v>32</v>
      </c>
    </row>
    <row r="37" spans="1:31" x14ac:dyDescent="0.2">
      <c r="A37" t="s">
        <v>34</v>
      </c>
      <c r="C37" s="31">
        <v>47587.321000000004</v>
      </c>
      <c r="D37" s="31"/>
      <c r="E37">
        <f t="shared" si="0"/>
        <v>17420.000661808564</v>
      </c>
      <c r="F37">
        <f t="shared" si="1"/>
        <v>17420</v>
      </c>
      <c r="G37">
        <f t="shared" si="2"/>
        <v>8.2000000838888809E-4</v>
      </c>
      <c r="I37">
        <f t="shared" si="6"/>
        <v>8.2000000838888809E-4</v>
      </c>
      <c r="O37">
        <f t="shared" ca="1" si="3"/>
        <v>-4.3822808080390546E-3</v>
      </c>
      <c r="Q37" s="2">
        <f t="shared" si="4"/>
        <v>32568.821000000004</v>
      </c>
      <c r="AA37">
        <v>7</v>
      </c>
      <c r="AC37" t="s">
        <v>33</v>
      </c>
      <c r="AE37" t="s">
        <v>32</v>
      </c>
    </row>
    <row r="38" spans="1:31" x14ac:dyDescent="0.2">
      <c r="A38" t="s">
        <v>36</v>
      </c>
      <c r="C38" s="31">
        <v>48588.444000000003</v>
      </c>
      <c r="D38" s="31">
        <v>3.0000000000000001E-3</v>
      </c>
      <c r="E38">
        <f t="shared" si="0"/>
        <v>18227.990628145108</v>
      </c>
      <c r="F38">
        <f t="shared" si="1"/>
        <v>18228</v>
      </c>
      <c r="G38">
        <f t="shared" si="2"/>
        <v>-1.1612000002060086E-2</v>
      </c>
      <c r="I38">
        <f t="shared" si="6"/>
        <v>-1.1612000002060086E-2</v>
      </c>
      <c r="O38">
        <f t="shared" ca="1" si="3"/>
        <v>-4.4367330464589998E-3</v>
      </c>
      <c r="Q38" s="2">
        <f t="shared" si="4"/>
        <v>33569.944000000003</v>
      </c>
      <c r="AA38">
        <v>12</v>
      </c>
      <c r="AC38" t="s">
        <v>35</v>
      </c>
      <c r="AE38" t="s">
        <v>32</v>
      </c>
    </row>
    <row r="39" spans="1:31" x14ac:dyDescent="0.2">
      <c r="A39" t="s">
        <v>36</v>
      </c>
      <c r="C39" s="31">
        <v>48604.550999999999</v>
      </c>
      <c r="D39" s="31">
        <v>1E-3</v>
      </c>
      <c r="E39">
        <f t="shared" si="0"/>
        <v>18240.990323874583</v>
      </c>
      <c r="F39">
        <f t="shared" si="1"/>
        <v>18241</v>
      </c>
      <c r="G39">
        <f t="shared" si="2"/>
        <v>-1.1988999998720828E-2</v>
      </c>
      <c r="I39">
        <f t="shared" si="6"/>
        <v>-1.1988999998720828E-2</v>
      </c>
      <c r="O39">
        <f t="shared" ca="1" si="3"/>
        <v>-4.4376091344533802E-3</v>
      </c>
      <c r="Q39" s="2">
        <f t="shared" si="4"/>
        <v>33586.050999999999</v>
      </c>
      <c r="AA39">
        <v>20</v>
      </c>
      <c r="AC39" t="s">
        <v>35</v>
      </c>
      <c r="AE39" t="s">
        <v>32</v>
      </c>
    </row>
    <row r="40" spans="1:31" x14ac:dyDescent="0.2">
      <c r="A40" t="s">
        <v>37</v>
      </c>
      <c r="C40" s="31">
        <v>48686.338000000003</v>
      </c>
      <c r="D40" s="31">
        <v>4.0000000000000001E-3</v>
      </c>
      <c r="E40">
        <f t="shared" si="0"/>
        <v>18306.999271203502</v>
      </c>
      <c r="F40">
        <f t="shared" si="1"/>
        <v>18307</v>
      </c>
      <c r="G40">
        <f t="shared" si="2"/>
        <v>-9.0299999283161014E-4</v>
      </c>
      <c r="I40">
        <f t="shared" si="6"/>
        <v>-9.0299999283161014E-4</v>
      </c>
      <c r="O40">
        <f t="shared" ca="1" si="3"/>
        <v>-4.4420569658094652E-3</v>
      </c>
      <c r="Q40" s="2">
        <f t="shared" si="4"/>
        <v>33667.838000000003</v>
      </c>
      <c r="AA40">
        <v>8</v>
      </c>
      <c r="AC40" t="s">
        <v>33</v>
      </c>
      <c r="AE40" t="s">
        <v>32</v>
      </c>
    </row>
    <row r="41" spans="1:31" x14ac:dyDescent="0.2">
      <c r="A41" t="s">
        <v>39</v>
      </c>
      <c r="C41" s="31">
        <v>49749.411</v>
      </c>
      <c r="D41" s="31">
        <v>6.0000000000000001E-3</v>
      </c>
      <c r="E41">
        <f t="shared" si="0"/>
        <v>19164.988067268805</v>
      </c>
      <c r="F41">
        <f t="shared" si="1"/>
        <v>19165</v>
      </c>
      <c r="G41">
        <f t="shared" si="2"/>
        <v>-1.4784999999392312E-2</v>
      </c>
      <c r="I41">
        <f t="shared" si="6"/>
        <v>-1.4784999999392312E-2</v>
      </c>
      <c r="O41">
        <f t="shared" ca="1" si="3"/>
        <v>-4.4998787734385646E-3</v>
      </c>
      <c r="Q41" s="2">
        <f t="shared" si="4"/>
        <v>34730.911</v>
      </c>
      <c r="AA41">
        <v>18</v>
      </c>
      <c r="AC41" t="s">
        <v>38</v>
      </c>
      <c r="AE41" t="s">
        <v>32</v>
      </c>
    </row>
    <row r="42" spans="1:31" x14ac:dyDescent="0.2">
      <c r="A42" t="s">
        <v>40</v>
      </c>
      <c r="C42" s="31">
        <v>50153.343999999997</v>
      </c>
      <c r="D42" s="31">
        <v>4.0000000000000001E-3</v>
      </c>
      <c r="E42">
        <f t="shared" si="0"/>
        <v>19490.995771688958</v>
      </c>
      <c r="F42">
        <f t="shared" si="1"/>
        <v>19491</v>
      </c>
      <c r="G42">
        <f t="shared" si="2"/>
        <v>-5.2390000055311248E-3</v>
      </c>
      <c r="I42">
        <f t="shared" si="6"/>
        <v>-5.2390000055311248E-3</v>
      </c>
      <c r="O42">
        <f t="shared" ca="1" si="3"/>
        <v>-4.5218483646822559E-3</v>
      </c>
      <c r="Q42" s="2">
        <f t="shared" si="4"/>
        <v>35134.843999999997</v>
      </c>
      <c r="AA42">
        <v>10</v>
      </c>
      <c r="AC42" t="s">
        <v>33</v>
      </c>
      <c r="AE42" t="s">
        <v>32</v>
      </c>
    </row>
    <row r="43" spans="1:31" x14ac:dyDescent="0.2">
      <c r="A43" t="s">
        <v>41</v>
      </c>
      <c r="C43" s="31">
        <v>50179.373</v>
      </c>
      <c r="D43" s="31">
        <v>6.0000000000000001E-3</v>
      </c>
      <c r="E43">
        <f t="shared" si="0"/>
        <v>19512.003351011153</v>
      </c>
      <c r="F43">
        <f t="shared" si="1"/>
        <v>19512</v>
      </c>
      <c r="G43">
        <f t="shared" si="2"/>
        <v>4.1520000013406388E-3</v>
      </c>
      <c r="I43">
        <f t="shared" si="6"/>
        <v>4.1520000013406388E-3</v>
      </c>
      <c r="O43">
        <f t="shared" ca="1" si="3"/>
        <v>-4.5232635837501008E-3</v>
      </c>
      <c r="Q43" s="2">
        <f t="shared" si="4"/>
        <v>35160.873</v>
      </c>
      <c r="AA43">
        <v>7</v>
      </c>
      <c r="AC43" t="s">
        <v>33</v>
      </c>
      <c r="AE43" t="s">
        <v>32</v>
      </c>
    </row>
    <row r="44" spans="1:31" x14ac:dyDescent="0.2">
      <c r="A44" t="s">
        <v>41</v>
      </c>
      <c r="C44" s="31">
        <v>50179.373</v>
      </c>
      <c r="D44" s="31">
        <v>6.0000000000000001E-3</v>
      </c>
      <c r="E44">
        <f t="shared" si="0"/>
        <v>19512.003351011153</v>
      </c>
      <c r="F44">
        <f t="shared" si="1"/>
        <v>19512</v>
      </c>
      <c r="G44">
        <f t="shared" si="2"/>
        <v>4.1520000013406388E-3</v>
      </c>
      <c r="I44">
        <f t="shared" si="6"/>
        <v>4.1520000013406388E-3</v>
      </c>
      <c r="O44">
        <f t="shared" ca="1" si="3"/>
        <v>-4.5232635837501008E-3</v>
      </c>
      <c r="Q44" s="2">
        <f t="shared" si="4"/>
        <v>35160.873</v>
      </c>
      <c r="AA44">
        <v>7</v>
      </c>
      <c r="AC44" t="s">
        <v>33</v>
      </c>
      <c r="AE44" t="s">
        <v>32</v>
      </c>
    </row>
    <row r="45" spans="1:31" x14ac:dyDescent="0.2">
      <c r="A45" s="13" t="s">
        <v>42</v>
      </c>
      <c r="C45" s="31">
        <v>50464.355000000003</v>
      </c>
      <c r="D45" s="31">
        <v>3.0000000000000001E-3</v>
      </c>
      <c r="E45">
        <f t="shared" si="0"/>
        <v>19742.007652766806</v>
      </c>
      <c r="F45">
        <f t="shared" si="1"/>
        <v>19742</v>
      </c>
      <c r="G45">
        <f t="shared" si="2"/>
        <v>9.4820000012987293E-3</v>
      </c>
      <c r="I45">
        <f t="shared" si="6"/>
        <v>9.4820000012987293E-3</v>
      </c>
      <c r="O45">
        <f t="shared" ca="1" si="3"/>
        <v>-4.5387636021122137E-3</v>
      </c>
      <c r="Q45" s="2">
        <f t="shared" si="4"/>
        <v>35445.855000000003</v>
      </c>
      <c r="AA45">
        <v>12</v>
      </c>
      <c r="AC45" t="s">
        <v>35</v>
      </c>
      <c r="AE45" t="s">
        <v>32</v>
      </c>
    </row>
    <row r="46" spans="1:31" x14ac:dyDescent="0.2">
      <c r="A46" s="60" t="s">
        <v>166</v>
      </c>
      <c r="B46" s="62" t="s">
        <v>44</v>
      </c>
      <c r="C46" s="61">
        <v>50750.542000000001</v>
      </c>
      <c r="D46" s="31"/>
      <c r="E46">
        <f t="shared" si="0"/>
        <v>19972.984490274241</v>
      </c>
      <c r="F46">
        <f t="shared" si="1"/>
        <v>19973</v>
      </c>
      <c r="G46">
        <f t="shared" si="2"/>
        <v>-1.9216999993659556E-2</v>
      </c>
      <c r="H46" s="10"/>
      <c r="I46">
        <f t="shared" si="6"/>
        <v>-1.9216999993659556E-2</v>
      </c>
      <c r="L46" s="5"/>
      <c r="O46">
        <f t="shared" ca="1" si="3"/>
        <v>-4.5543310118585098E-3</v>
      </c>
      <c r="Q46" s="2">
        <f t="shared" si="4"/>
        <v>35732.042000000001</v>
      </c>
    </row>
    <row r="47" spans="1:31" x14ac:dyDescent="0.2">
      <c r="A47" s="60" t="s">
        <v>166</v>
      </c>
      <c r="B47" s="62" t="s">
        <v>44</v>
      </c>
      <c r="C47" s="61">
        <v>51139.601000000002</v>
      </c>
      <c r="D47" s="31"/>
      <c r="E47">
        <f t="shared" si="0"/>
        <v>20286.987633057823</v>
      </c>
      <c r="F47">
        <f t="shared" si="1"/>
        <v>20287</v>
      </c>
      <c r="G47">
        <f t="shared" si="2"/>
        <v>-1.5322999992349651E-2</v>
      </c>
      <c r="H47" s="10"/>
      <c r="I47">
        <f t="shared" si="6"/>
        <v>-1.5322999992349651E-2</v>
      </c>
      <c r="L47" s="5"/>
      <c r="O47">
        <f t="shared" ca="1" si="3"/>
        <v>-4.575491906492004E-3</v>
      </c>
      <c r="Q47" s="2">
        <f t="shared" si="4"/>
        <v>36121.101000000002</v>
      </c>
    </row>
    <row r="48" spans="1:31" x14ac:dyDescent="0.2">
      <c r="A48" s="13" t="s">
        <v>43</v>
      </c>
      <c r="B48" s="5" t="s">
        <v>44</v>
      </c>
      <c r="C48" s="32">
        <v>51481.584300000002</v>
      </c>
      <c r="D48" s="32">
        <v>2.3999999999999998E-3</v>
      </c>
      <c r="E48">
        <f t="shared" si="0"/>
        <v>20562.996749874299</v>
      </c>
      <c r="F48">
        <f t="shared" si="1"/>
        <v>20563</v>
      </c>
      <c r="G48">
        <f t="shared" si="2"/>
        <v>-4.027000002679415E-3</v>
      </c>
      <c r="K48" s="5">
        <f>G48</f>
        <v>-4.027000002679415E-3</v>
      </c>
      <c r="O48">
        <f t="shared" ca="1" si="3"/>
        <v>-4.5940919285265393E-3</v>
      </c>
      <c r="Q48" s="2">
        <f t="shared" si="4"/>
        <v>36463.084300000002</v>
      </c>
    </row>
    <row r="49" spans="1:17" x14ac:dyDescent="0.2">
      <c r="A49" s="14" t="s">
        <v>47</v>
      </c>
      <c r="B49" s="12"/>
      <c r="C49" s="18">
        <v>51558.4041</v>
      </c>
      <c r="D49" s="18">
        <v>5.0000000000000001E-4</v>
      </c>
      <c r="E49">
        <f t="shared" si="0"/>
        <v>20624.996751488463</v>
      </c>
      <c r="F49">
        <f t="shared" si="1"/>
        <v>20625</v>
      </c>
      <c r="G49">
        <f t="shared" si="2"/>
        <v>-4.0250000020023435E-3</v>
      </c>
      <c r="H49" s="10"/>
      <c r="I49" s="5"/>
      <c r="J49" s="5">
        <f>G49</f>
        <v>-4.0250000020023435E-3</v>
      </c>
      <c r="O49">
        <f t="shared" ca="1" si="3"/>
        <v>-4.5982701943458916E-3</v>
      </c>
      <c r="Q49" s="2">
        <f t="shared" si="4"/>
        <v>36539.9041</v>
      </c>
    </row>
    <row r="50" spans="1:17" x14ac:dyDescent="0.2">
      <c r="A50" s="13" t="s">
        <v>29</v>
      </c>
      <c r="B50" s="10"/>
      <c r="C50" s="63">
        <v>51569.552000000003</v>
      </c>
      <c r="D50" s="31">
        <v>1E-3</v>
      </c>
      <c r="E50">
        <f t="shared" si="0"/>
        <v>20633.99403888045</v>
      </c>
      <c r="F50">
        <f t="shared" si="1"/>
        <v>20634</v>
      </c>
      <c r="G50">
        <f t="shared" si="2"/>
        <v>-7.3859999974956736E-3</v>
      </c>
      <c r="H50" s="10"/>
      <c r="I50" s="5"/>
      <c r="J50" s="5">
        <f>G50</f>
        <v>-7.3859999974956736E-3</v>
      </c>
      <c r="O50">
        <f t="shared" ca="1" si="3"/>
        <v>-4.5988767168035393E-3</v>
      </c>
      <c r="Q50" s="2">
        <f t="shared" si="4"/>
        <v>36551.052000000003</v>
      </c>
    </row>
    <row r="51" spans="1:17" x14ac:dyDescent="0.2">
      <c r="A51" s="14" t="s">
        <v>47</v>
      </c>
      <c r="B51" s="12"/>
      <c r="C51" s="18">
        <v>51610.440499999997</v>
      </c>
      <c r="D51" s="18">
        <v>4.0000000000000002E-4</v>
      </c>
      <c r="E51">
        <f t="shared" si="0"/>
        <v>20666.994477126846</v>
      </c>
      <c r="F51">
        <f t="shared" si="1"/>
        <v>20667</v>
      </c>
      <c r="G51">
        <f t="shared" si="2"/>
        <v>-6.8430000028456561E-3</v>
      </c>
      <c r="H51" s="10"/>
      <c r="I51" s="5"/>
      <c r="J51" s="5">
        <f>G51</f>
        <v>-6.8430000028456561E-3</v>
      </c>
      <c r="O51">
        <f t="shared" ca="1" si="3"/>
        <v>-4.6011006324815813E-3</v>
      </c>
      <c r="Q51" s="2">
        <f t="shared" si="4"/>
        <v>36591.940499999997</v>
      </c>
    </row>
    <row r="52" spans="1:17" x14ac:dyDescent="0.2">
      <c r="A52" s="38" t="s">
        <v>66</v>
      </c>
      <c r="B52" s="39" t="s">
        <v>44</v>
      </c>
      <c r="C52" s="38">
        <v>51797.540399999998</v>
      </c>
      <c r="D52" s="38" t="s">
        <v>67</v>
      </c>
      <c r="E52">
        <f t="shared" si="0"/>
        <v>20817.999740119074</v>
      </c>
      <c r="F52">
        <f t="shared" si="1"/>
        <v>20818</v>
      </c>
      <c r="G52">
        <f t="shared" si="2"/>
        <v>-3.2200000714510679E-4</v>
      </c>
      <c r="H52" s="10"/>
      <c r="I52" s="5"/>
      <c r="K52" s="5">
        <f>G52</f>
        <v>-3.2200000714510679E-4</v>
      </c>
      <c r="O52">
        <f t="shared" ca="1" si="3"/>
        <v>-4.6112767314932298E-3</v>
      </c>
      <c r="Q52" s="2">
        <f t="shared" si="4"/>
        <v>36779.040399999998</v>
      </c>
    </row>
    <row r="53" spans="1:17" x14ac:dyDescent="0.2">
      <c r="A53" s="14" t="s">
        <v>47</v>
      </c>
      <c r="B53" s="12"/>
      <c r="C53" s="18">
        <v>51952.4133</v>
      </c>
      <c r="D53" s="18">
        <v>2.0000000000000001E-4</v>
      </c>
      <c r="E53">
        <f t="shared" ref="E53:E75" si="7">+(C53-C$7)/C$8</f>
        <v>20942.995119565403</v>
      </c>
      <c r="F53">
        <f t="shared" ref="F53:F75" si="8">ROUND(2*E53,0)/2</f>
        <v>20943</v>
      </c>
      <c r="G53">
        <f t="shared" ref="G53:G75" si="9">+C53-(C$7+F53*C$8)</f>
        <v>-6.0470000025816262E-3</v>
      </c>
      <c r="H53" s="10"/>
      <c r="I53" s="5"/>
      <c r="J53" s="5">
        <f>G53</f>
        <v>-6.0470000025816262E-3</v>
      </c>
      <c r="O53">
        <f t="shared" ref="O53:O75" ca="1" si="10">+C$11+C$12*F53</f>
        <v>-4.6197006545161175E-3</v>
      </c>
      <c r="Q53" s="2">
        <f t="shared" ref="Q53:Q75" si="11">+C53-15018.5</f>
        <v>36933.9133</v>
      </c>
    </row>
    <row r="54" spans="1:17" x14ac:dyDescent="0.2">
      <c r="A54" s="14" t="s">
        <v>47</v>
      </c>
      <c r="B54" s="12"/>
      <c r="C54" s="18">
        <v>52253.502999999997</v>
      </c>
      <c r="D54" s="18">
        <v>1.9E-3</v>
      </c>
      <c r="E54">
        <f t="shared" si="7"/>
        <v>21185.999682009056</v>
      </c>
      <c r="F54">
        <f t="shared" si="8"/>
        <v>21186</v>
      </c>
      <c r="G54">
        <f t="shared" si="9"/>
        <v>-3.9400000241585076E-4</v>
      </c>
      <c r="H54" s="10"/>
      <c r="I54" s="5"/>
      <c r="J54" s="5">
        <f>G54</f>
        <v>-3.9400000241585076E-4</v>
      </c>
      <c r="O54">
        <f t="shared" ca="1" si="10"/>
        <v>-4.6360767608726108E-3</v>
      </c>
      <c r="Q54" s="2">
        <f t="shared" si="11"/>
        <v>37235.002999999997</v>
      </c>
    </row>
    <row r="55" spans="1:17" x14ac:dyDescent="0.2">
      <c r="A55" s="14" t="s">
        <v>47</v>
      </c>
      <c r="B55" s="12"/>
      <c r="C55" s="18">
        <v>52258.4565</v>
      </c>
      <c r="D55" s="18">
        <v>1E-3</v>
      </c>
      <c r="E55">
        <f t="shared" si="7"/>
        <v>21189.99757067833</v>
      </c>
      <c r="F55">
        <f t="shared" si="8"/>
        <v>21190</v>
      </c>
      <c r="G55">
        <f t="shared" si="9"/>
        <v>-3.0100000003585592E-3</v>
      </c>
      <c r="H55" s="10"/>
      <c r="I55" s="5"/>
      <c r="J55" s="5">
        <f>G55</f>
        <v>-3.0100000003585592E-3</v>
      </c>
      <c r="O55">
        <f t="shared" ca="1" si="10"/>
        <v>-4.6363463264093435E-3</v>
      </c>
      <c r="Q55" s="2">
        <f t="shared" si="11"/>
        <v>37239.9565</v>
      </c>
    </row>
    <row r="56" spans="1:17" x14ac:dyDescent="0.2">
      <c r="A56" s="13" t="s">
        <v>29</v>
      </c>
      <c r="B56" s="11"/>
      <c r="C56" s="31">
        <v>52279.516600000003</v>
      </c>
      <c r="D56" s="31">
        <v>5.9999999999999995E-4</v>
      </c>
      <c r="E56">
        <f t="shared" si="7"/>
        <v>21206.994832243639</v>
      </c>
      <c r="F56">
        <f t="shared" si="8"/>
        <v>21207</v>
      </c>
      <c r="G56">
        <f t="shared" si="9"/>
        <v>-6.4029999921331182E-3</v>
      </c>
      <c r="H56" s="10"/>
      <c r="I56" s="11"/>
      <c r="J56" s="5">
        <f>G56</f>
        <v>-6.4029999921331182E-3</v>
      </c>
      <c r="O56">
        <f t="shared" ca="1" si="10"/>
        <v>-4.6374919799404557E-3</v>
      </c>
      <c r="Q56" s="2">
        <f t="shared" si="11"/>
        <v>37261.016600000003</v>
      </c>
    </row>
    <row r="57" spans="1:17" x14ac:dyDescent="0.2">
      <c r="A57" s="15" t="s">
        <v>48</v>
      </c>
      <c r="B57" s="12" t="s">
        <v>44</v>
      </c>
      <c r="C57" s="19">
        <v>52279.517899999999</v>
      </c>
      <c r="D57" s="19">
        <v>1.4E-3</v>
      </c>
      <c r="E57">
        <f t="shared" si="7"/>
        <v>21206.995881452331</v>
      </c>
      <c r="F57">
        <f t="shared" si="8"/>
        <v>21207</v>
      </c>
      <c r="G57">
        <f t="shared" si="9"/>
        <v>-5.10299999587005E-3</v>
      </c>
      <c r="H57" s="10"/>
      <c r="I57" s="5"/>
      <c r="K57" s="5">
        <f>G57</f>
        <v>-5.10299999587005E-3</v>
      </c>
      <c r="O57">
        <f t="shared" ca="1" si="10"/>
        <v>-4.6374919799404557E-3</v>
      </c>
      <c r="Q57" s="2">
        <f t="shared" si="11"/>
        <v>37261.017899999999</v>
      </c>
    </row>
    <row r="58" spans="1:17" x14ac:dyDescent="0.2">
      <c r="A58" s="13" t="s">
        <v>46</v>
      </c>
      <c r="B58" s="5" t="s">
        <v>45</v>
      </c>
      <c r="C58" s="32">
        <v>52295.622499999998</v>
      </c>
      <c r="D58" s="32">
        <v>6.9999999999999999E-4</v>
      </c>
      <c r="E58">
        <f t="shared" si="7"/>
        <v>21219.993640181139</v>
      </c>
      <c r="F58">
        <f t="shared" si="8"/>
        <v>21220</v>
      </c>
      <c r="G58">
        <f t="shared" si="9"/>
        <v>-7.8800000046612695E-3</v>
      </c>
      <c r="K58" s="5">
        <f>G58</f>
        <v>-7.8800000046612695E-3</v>
      </c>
      <c r="O58">
        <f t="shared" ca="1" si="10"/>
        <v>-4.6383680679348361E-3</v>
      </c>
      <c r="Q58" s="2">
        <f t="shared" si="11"/>
        <v>37277.122499999998</v>
      </c>
    </row>
    <row r="59" spans="1:17" x14ac:dyDescent="0.2">
      <c r="A59" s="13" t="s">
        <v>29</v>
      </c>
      <c r="B59" s="11"/>
      <c r="C59" s="31">
        <v>52652.466099999998</v>
      </c>
      <c r="D59" s="31">
        <v>3.0000000000000001E-3</v>
      </c>
      <c r="E59">
        <f t="shared" si="7"/>
        <v>21507.996261588709</v>
      </c>
      <c r="F59">
        <f t="shared" si="8"/>
        <v>21508</v>
      </c>
      <c r="G59">
        <f t="shared" si="9"/>
        <v>-4.6320000037667342E-3</v>
      </c>
      <c r="H59" s="10"/>
      <c r="I59" s="11"/>
      <c r="J59" s="5">
        <f t="shared" ref="J59:J65" si="12">G59</f>
        <v>-4.6320000037667342E-3</v>
      </c>
      <c r="O59">
        <f t="shared" ca="1" si="10"/>
        <v>-4.6577767865795695E-3</v>
      </c>
      <c r="Q59" s="2">
        <f t="shared" si="11"/>
        <v>37633.966099999998</v>
      </c>
    </row>
    <row r="60" spans="1:17" x14ac:dyDescent="0.2">
      <c r="A60" s="13" t="s">
        <v>29</v>
      </c>
      <c r="B60" s="11"/>
      <c r="C60" s="31">
        <v>52688.398500000003</v>
      </c>
      <c r="D60" s="31">
        <v>5.0000000000000001E-4</v>
      </c>
      <c r="E60">
        <f t="shared" si="7"/>
        <v>21536.996712748452</v>
      </c>
      <c r="F60">
        <f t="shared" si="8"/>
        <v>21537</v>
      </c>
      <c r="G60">
        <f t="shared" si="9"/>
        <v>-4.072999996424187E-3</v>
      </c>
      <c r="H60" s="10"/>
      <c r="I60" s="5"/>
      <c r="J60" s="5">
        <f t="shared" si="12"/>
        <v>-4.072999996424187E-3</v>
      </c>
      <c r="O60">
        <f t="shared" ca="1" si="10"/>
        <v>-4.6597311367208797E-3</v>
      </c>
      <c r="Q60" s="2">
        <f t="shared" si="11"/>
        <v>37669.898500000003</v>
      </c>
    </row>
    <row r="61" spans="1:17" x14ac:dyDescent="0.2">
      <c r="A61" s="13" t="s">
        <v>29</v>
      </c>
      <c r="B61" s="40"/>
      <c r="C61" s="41">
        <v>52693.353900000002</v>
      </c>
      <c r="D61" s="41">
        <v>4.0000000000000002E-4</v>
      </c>
      <c r="E61" s="13">
        <f t="shared" si="7"/>
        <v>21540.996134876586</v>
      </c>
      <c r="F61">
        <f t="shared" si="8"/>
        <v>21541</v>
      </c>
      <c r="G61">
        <f t="shared" si="9"/>
        <v>-4.7889999987091869E-3</v>
      </c>
      <c r="H61" s="10"/>
      <c r="I61" s="11"/>
      <c r="J61" s="5">
        <f t="shared" si="12"/>
        <v>-4.7889999987091869E-3</v>
      </c>
      <c r="O61">
        <f t="shared" ca="1" si="10"/>
        <v>-4.6600007022576115E-3</v>
      </c>
      <c r="Q61" s="2">
        <f t="shared" si="11"/>
        <v>37674.853900000002</v>
      </c>
    </row>
    <row r="62" spans="1:17" x14ac:dyDescent="0.2">
      <c r="A62" s="13" t="s">
        <v>29</v>
      </c>
      <c r="B62" s="40"/>
      <c r="C62" s="41">
        <v>52693.354299999999</v>
      </c>
      <c r="D62" s="41">
        <v>5.0000000000000001E-4</v>
      </c>
      <c r="E62" s="13">
        <f t="shared" si="7"/>
        <v>21540.996457710029</v>
      </c>
      <c r="F62">
        <f t="shared" si="8"/>
        <v>21541</v>
      </c>
      <c r="G62">
        <f t="shared" si="9"/>
        <v>-4.3890000015380792E-3</v>
      </c>
      <c r="H62" s="10"/>
      <c r="I62" s="5"/>
      <c r="J62" s="5">
        <f t="shared" si="12"/>
        <v>-4.3890000015380792E-3</v>
      </c>
      <c r="O62">
        <f t="shared" ca="1" si="10"/>
        <v>-4.6600007022576115E-3</v>
      </c>
      <c r="Q62" s="2">
        <f t="shared" si="11"/>
        <v>37674.854299999999</v>
      </c>
    </row>
    <row r="63" spans="1:17" x14ac:dyDescent="0.2">
      <c r="A63" s="42" t="s">
        <v>49</v>
      </c>
      <c r="B63" s="40"/>
      <c r="C63" s="41">
        <v>53035.331400000003</v>
      </c>
      <c r="D63" s="41">
        <v>2.5000000000000001E-3</v>
      </c>
      <c r="E63" s="13">
        <f t="shared" si="7"/>
        <v>21817.000570608114</v>
      </c>
      <c r="F63">
        <f t="shared" si="8"/>
        <v>21817</v>
      </c>
      <c r="G63">
        <f t="shared" si="9"/>
        <v>7.0700000651413575E-4</v>
      </c>
      <c r="H63" s="10"/>
      <c r="I63" s="5"/>
      <c r="J63" s="5">
        <f t="shared" si="12"/>
        <v>7.0700000651413575E-4</v>
      </c>
      <c r="O63">
        <f t="shared" ca="1" si="10"/>
        <v>-4.6786007242921469E-3</v>
      </c>
      <c r="Q63" s="2">
        <f t="shared" si="11"/>
        <v>38016.831400000003</v>
      </c>
    </row>
    <row r="64" spans="1:17" x14ac:dyDescent="0.2">
      <c r="A64" s="42" t="s">
        <v>49</v>
      </c>
      <c r="B64" s="43" t="s">
        <v>45</v>
      </c>
      <c r="C64" s="41">
        <v>53056.391199999998</v>
      </c>
      <c r="D64" s="41">
        <v>6.9999999999999999E-4</v>
      </c>
      <c r="E64" s="13">
        <f t="shared" si="7"/>
        <v>21833.997590048333</v>
      </c>
      <c r="F64">
        <f t="shared" si="8"/>
        <v>21834</v>
      </c>
      <c r="G64">
        <f t="shared" si="9"/>
        <v>-2.9860000067856163E-3</v>
      </c>
      <c r="H64" s="10"/>
      <c r="I64" s="5"/>
      <c r="J64" s="5">
        <f t="shared" si="12"/>
        <v>-2.9860000067856163E-3</v>
      </c>
      <c r="O64">
        <f t="shared" ca="1" si="10"/>
        <v>-4.6797463778232599E-3</v>
      </c>
      <c r="Q64" s="2">
        <f t="shared" si="11"/>
        <v>38037.891199999998</v>
      </c>
    </row>
    <row r="65" spans="1:17" x14ac:dyDescent="0.2">
      <c r="A65" s="44" t="s">
        <v>53</v>
      </c>
      <c r="B65" s="40"/>
      <c r="C65" s="41">
        <v>53766.350899999998</v>
      </c>
      <c r="D65" s="41">
        <v>2.9999999999999997E-4</v>
      </c>
      <c r="E65" s="13">
        <f t="shared" si="7"/>
        <v>22406.99442870183</v>
      </c>
      <c r="F65">
        <f t="shared" si="8"/>
        <v>22407</v>
      </c>
      <c r="G65">
        <f t="shared" si="9"/>
        <v>-6.9030000013299286E-3</v>
      </c>
      <c r="H65" s="10"/>
      <c r="I65" s="5"/>
      <c r="J65" s="5">
        <f t="shared" si="12"/>
        <v>-6.9030000013299286E-3</v>
      </c>
      <c r="O65">
        <f t="shared" ca="1" si="10"/>
        <v>-4.7183616409601763E-3</v>
      </c>
      <c r="Q65" s="2">
        <f t="shared" si="11"/>
        <v>38747.850899999998</v>
      </c>
    </row>
    <row r="66" spans="1:17" x14ac:dyDescent="0.2">
      <c r="A66" s="14" t="s">
        <v>66</v>
      </c>
      <c r="B66" s="45" t="s">
        <v>44</v>
      </c>
      <c r="C66" s="14">
        <v>53766.35153</v>
      </c>
      <c r="D66" s="14">
        <v>2.0000000000000001E-4</v>
      </c>
      <c r="E66" s="13">
        <f t="shared" si="7"/>
        <v>22406.994937164505</v>
      </c>
      <c r="F66">
        <f t="shared" si="8"/>
        <v>22407</v>
      </c>
      <c r="G66">
        <f t="shared" si="9"/>
        <v>-6.2729999990551732E-3</v>
      </c>
      <c r="H66" s="10"/>
      <c r="I66" s="5"/>
      <c r="K66" s="5">
        <f>G66</f>
        <v>-6.2729999990551732E-3</v>
      </c>
      <c r="O66">
        <f t="shared" ca="1" si="10"/>
        <v>-4.7183616409601763E-3</v>
      </c>
      <c r="Q66" s="2">
        <f t="shared" si="11"/>
        <v>38747.85153</v>
      </c>
    </row>
    <row r="67" spans="1:17" x14ac:dyDescent="0.2">
      <c r="A67" s="44" t="s">
        <v>53</v>
      </c>
      <c r="B67" s="40"/>
      <c r="C67" s="41">
        <v>53766.351600000002</v>
      </c>
      <c r="D67" s="41">
        <v>1.1000000000000001E-3</v>
      </c>
      <c r="E67" s="13">
        <f t="shared" si="7"/>
        <v>22406.994993660359</v>
      </c>
      <c r="F67">
        <f t="shared" si="8"/>
        <v>22407</v>
      </c>
      <c r="G67">
        <f t="shared" si="9"/>
        <v>-6.2029999971855432E-3</v>
      </c>
      <c r="H67" s="10"/>
      <c r="I67" s="5"/>
      <c r="J67" s="5">
        <f>G67</f>
        <v>-6.2029999971855432E-3</v>
      </c>
      <c r="O67">
        <f t="shared" ca="1" si="10"/>
        <v>-4.7183616409601763E-3</v>
      </c>
      <c r="Q67" s="2">
        <f t="shared" si="11"/>
        <v>38747.851600000002</v>
      </c>
    </row>
    <row r="68" spans="1:17" x14ac:dyDescent="0.2">
      <c r="A68" s="14" t="s">
        <v>64</v>
      </c>
      <c r="B68" s="45" t="s">
        <v>44</v>
      </c>
      <c r="C68" s="14">
        <v>54829.440399999999</v>
      </c>
      <c r="D68" s="14">
        <v>2.9999999999999997E-4</v>
      </c>
      <c r="E68" s="13">
        <f t="shared" si="7"/>
        <v>23264.996541646724</v>
      </c>
      <c r="F68">
        <f t="shared" si="8"/>
        <v>23265</v>
      </c>
      <c r="G68">
        <f t="shared" si="9"/>
        <v>-4.2849999954341911E-3</v>
      </c>
      <c r="H68" s="10"/>
      <c r="I68" s="5"/>
      <c r="J68" s="5">
        <f>G68</f>
        <v>-4.2849999954341911E-3</v>
      </c>
      <c r="O68">
        <f t="shared" ca="1" si="10"/>
        <v>-4.7761834485892767E-3</v>
      </c>
      <c r="Q68" s="2">
        <f t="shared" si="11"/>
        <v>39810.940399999999</v>
      </c>
    </row>
    <row r="69" spans="1:17" x14ac:dyDescent="0.2">
      <c r="A69" s="60" t="s">
        <v>277</v>
      </c>
      <c r="B69" s="62" t="s">
        <v>44</v>
      </c>
      <c r="C69" s="61">
        <v>54844.305999999997</v>
      </c>
      <c r="D69" s="31"/>
      <c r="E69">
        <f t="shared" si="7"/>
        <v>23276.994323780957</v>
      </c>
      <c r="F69">
        <f t="shared" si="8"/>
        <v>23277</v>
      </c>
      <c r="G69">
        <f t="shared" si="9"/>
        <v>-7.0330000016838312E-3</v>
      </c>
      <c r="H69" s="10"/>
      <c r="I69" s="5">
        <f>G69</f>
        <v>-7.0330000016838312E-3</v>
      </c>
      <c r="O69">
        <f t="shared" ca="1" si="10"/>
        <v>-4.7769921451994738E-3</v>
      </c>
      <c r="Q69" s="2">
        <f t="shared" si="11"/>
        <v>39825.805999999997</v>
      </c>
    </row>
    <row r="70" spans="1:17" x14ac:dyDescent="0.2">
      <c r="A70" s="46" t="s">
        <v>62</v>
      </c>
      <c r="B70" s="13"/>
      <c r="C70" s="41">
        <v>54856.696799999998</v>
      </c>
      <c r="D70" s="41">
        <v>2.0000000000000001E-4</v>
      </c>
      <c r="E70" s="13">
        <f t="shared" si="7"/>
        <v>23286.9947353936</v>
      </c>
      <c r="F70">
        <f t="shared" si="8"/>
        <v>23287</v>
      </c>
      <c r="G70">
        <f t="shared" si="9"/>
        <v>-6.5230000036535785E-3</v>
      </c>
      <c r="K70" s="5">
        <f>G70</f>
        <v>-6.5230000036535785E-3</v>
      </c>
      <c r="O70">
        <f t="shared" ca="1" si="10"/>
        <v>-4.7776660590413047E-3</v>
      </c>
      <c r="Q70" s="2">
        <f t="shared" si="11"/>
        <v>39838.196799999998</v>
      </c>
    </row>
    <row r="71" spans="1:17" x14ac:dyDescent="0.2">
      <c r="A71" s="46" t="s">
        <v>63</v>
      </c>
      <c r="B71" s="13"/>
      <c r="C71" s="41">
        <v>55448.953200000004</v>
      </c>
      <c r="D71" s="41">
        <v>2.0000000000000001E-4</v>
      </c>
      <c r="E71" s="13">
        <f t="shared" si="7"/>
        <v>23764.99516960459</v>
      </c>
      <c r="F71">
        <f t="shared" si="8"/>
        <v>23765</v>
      </c>
      <c r="G71">
        <f t="shared" si="9"/>
        <v>-5.9849999961443245E-3</v>
      </c>
      <c r="K71" s="5">
        <f>G71</f>
        <v>-5.9849999961443245E-3</v>
      </c>
      <c r="O71">
        <f t="shared" ca="1" si="10"/>
        <v>-4.8098791406808268E-3</v>
      </c>
      <c r="Q71" s="2">
        <f t="shared" si="11"/>
        <v>40430.453200000004</v>
      </c>
    </row>
    <row r="72" spans="1:17" x14ac:dyDescent="0.2">
      <c r="A72" s="14" t="s">
        <v>65</v>
      </c>
      <c r="B72" s="45" t="s">
        <v>44</v>
      </c>
      <c r="C72" s="14">
        <v>55627.3727</v>
      </c>
      <c r="D72" s="14">
        <v>1E-3</v>
      </c>
      <c r="E72" s="13">
        <f t="shared" si="7"/>
        <v>23908.994624016064</v>
      </c>
      <c r="F72">
        <f t="shared" si="8"/>
        <v>23909</v>
      </c>
      <c r="G72">
        <f t="shared" si="9"/>
        <v>-6.6609999994398095E-3</v>
      </c>
      <c r="H72" s="10"/>
      <c r="I72" s="5"/>
      <c r="J72" s="5">
        <f>G72</f>
        <v>-6.6609999994398095E-3</v>
      </c>
      <c r="O72">
        <f t="shared" ca="1" si="10"/>
        <v>-4.8195835000031939E-3</v>
      </c>
      <c r="Q72" s="2">
        <f t="shared" si="11"/>
        <v>40608.8727</v>
      </c>
    </row>
    <row r="73" spans="1:17" x14ac:dyDescent="0.2">
      <c r="A73" s="41" t="s">
        <v>68</v>
      </c>
      <c r="B73" s="43" t="s">
        <v>44</v>
      </c>
      <c r="C73" s="41">
        <v>55955.718500000003</v>
      </c>
      <c r="D73" s="41">
        <v>6.9999999999999999E-4</v>
      </c>
      <c r="E73" s="13">
        <f t="shared" si="7"/>
        <v>24173.997138081515</v>
      </c>
      <c r="F73">
        <f t="shared" si="8"/>
        <v>24174</v>
      </c>
      <c r="G73">
        <f t="shared" si="9"/>
        <v>-3.5459999926388264E-3</v>
      </c>
      <c r="H73" s="10"/>
      <c r="I73" s="5"/>
      <c r="K73" s="5">
        <f>G73</f>
        <v>-3.5459999926388264E-3</v>
      </c>
      <c r="O73">
        <f t="shared" ca="1" si="10"/>
        <v>-4.8374422168117152E-3</v>
      </c>
      <c r="Q73" s="2">
        <f t="shared" si="11"/>
        <v>40937.218500000003</v>
      </c>
    </row>
    <row r="74" spans="1:17" x14ac:dyDescent="0.2">
      <c r="A74" s="44" t="s">
        <v>69</v>
      </c>
      <c r="B74" s="43" t="s">
        <v>44</v>
      </c>
      <c r="C74" s="41">
        <v>56323.704299999998</v>
      </c>
      <c r="D74" s="41">
        <v>2.9999999999999997E-4</v>
      </c>
      <c r="E74" s="13">
        <f t="shared" si="7"/>
        <v>24470.992446504479</v>
      </c>
      <c r="F74">
        <f t="shared" si="8"/>
        <v>24471</v>
      </c>
      <c r="G74">
        <f t="shared" si="9"/>
        <v>-9.359000003314577E-3</v>
      </c>
      <c r="H74" s="10"/>
      <c r="I74" s="5"/>
      <c r="K74" s="5">
        <f>G74</f>
        <v>-9.359000003314577E-3</v>
      </c>
      <c r="O74">
        <f t="shared" ca="1" si="10"/>
        <v>-4.8574574579140963E-3</v>
      </c>
      <c r="Q74" s="2">
        <f t="shared" si="11"/>
        <v>41305.204299999998</v>
      </c>
    </row>
    <row r="75" spans="1:17" x14ac:dyDescent="0.2">
      <c r="A75" s="64" t="s">
        <v>0</v>
      </c>
      <c r="B75" s="65" t="s">
        <v>44</v>
      </c>
      <c r="C75" s="66">
        <v>58038.520900000003</v>
      </c>
      <c r="D75" s="66">
        <v>1E-4</v>
      </c>
      <c r="E75" s="13">
        <f t="shared" si="7"/>
        <v>25854.99282099128</v>
      </c>
      <c r="F75">
        <f t="shared" si="8"/>
        <v>25855</v>
      </c>
      <c r="G75">
        <f t="shared" si="9"/>
        <v>-8.8949999917531386E-3</v>
      </c>
      <c r="H75" s="10"/>
      <c r="I75" s="5"/>
      <c r="K75" s="5">
        <f>G75</f>
        <v>-8.8949999917531386E-3</v>
      </c>
      <c r="O75">
        <f t="shared" ca="1" si="10"/>
        <v>-4.9507271336235066E-3</v>
      </c>
      <c r="Q75" s="2">
        <f t="shared" si="11"/>
        <v>43020.020900000003</v>
      </c>
    </row>
    <row r="76" spans="1:17" x14ac:dyDescent="0.2">
      <c r="A76" s="67" t="s">
        <v>303</v>
      </c>
      <c r="B76" s="68" t="s">
        <v>44</v>
      </c>
      <c r="C76" s="69">
        <v>59183.383300000001</v>
      </c>
      <c r="D76" s="70">
        <v>1.4E-3</v>
      </c>
      <c r="E76" s="13">
        <f t="shared" ref="E76" si="13">+(C76-C$7)/C$8</f>
        <v>26778.992501386172</v>
      </c>
      <c r="F76">
        <f t="shared" ref="F76" si="14">ROUND(2*E76,0)/2</f>
        <v>26779</v>
      </c>
      <c r="G76">
        <f t="shared" ref="G76" si="15">+C76-(C$7+F76*C$8)</f>
        <v>-9.2909999948460609E-3</v>
      </c>
      <c r="H76" s="10"/>
      <c r="I76" s="5"/>
      <c r="K76" s="5">
        <f>G76</f>
        <v>-9.2909999948460609E-3</v>
      </c>
      <c r="O76">
        <f t="shared" ref="O76" ca="1" si="16">+C$11+C$12*F76</f>
        <v>-5.0129967726086919E-3</v>
      </c>
      <c r="Q76" s="2">
        <f t="shared" ref="Q76" si="17">+C76-15018.5</f>
        <v>44164.883300000001</v>
      </c>
    </row>
    <row r="77" spans="1:17" x14ac:dyDescent="0.2">
      <c r="C77" s="31"/>
      <c r="D77" s="31"/>
    </row>
    <row r="78" spans="1:17" x14ac:dyDescent="0.2">
      <c r="C78" s="31"/>
      <c r="D78" s="31"/>
    </row>
    <row r="79" spans="1:17" x14ac:dyDescent="0.2">
      <c r="C79" s="31"/>
      <c r="D79" s="31"/>
    </row>
    <row r="80" spans="1:17" x14ac:dyDescent="0.2">
      <c r="C80" s="31"/>
      <c r="D80" s="31"/>
    </row>
    <row r="81" spans="3:4" x14ac:dyDescent="0.2">
      <c r="C81" s="31"/>
      <c r="D81" s="31"/>
    </row>
    <row r="82" spans="3:4" x14ac:dyDescent="0.2">
      <c r="C82" s="31"/>
      <c r="D82" s="31"/>
    </row>
    <row r="83" spans="3:4" x14ac:dyDescent="0.2">
      <c r="C83" s="31"/>
      <c r="D83" s="31"/>
    </row>
    <row r="84" spans="3:4" x14ac:dyDescent="0.2">
      <c r="C84" s="31"/>
      <c r="D84" s="31"/>
    </row>
    <row r="85" spans="3:4" x14ac:dyDescent="0.2">
      <c r="C85" s="31"/>
      <c r="D85" s="31"/>
    </row>
    <row r="86" spans="3:4" x14ac:dyDescent="0.2">
      <c r="C86" s="31"/>
      <c r="D86" s="31"/>
    </row>
    <row r="87" spans="3:4" x14ac:dyDescent="0.2">
      <c r="C87" s="31"/>
      <c r="D87" s="31"/>
    </row>
    <row r="88" spans="3:4" x14ac:dyDescent="0.2">
      <c r="C88" s="31"/>
      <c r="D88" s="31"/>
    </row>
    <row r="89" spans="3:4" x14ac:dyDescent="0.2">
      <c r="C89" s="31"/>
      <c r="D89" s="31"/>
    </row>
    <row r="90" spans="3:4" x14ac:dyDescent="0.2">
      <c r="C90" s="31"/>
      <c r="D90" s="31"/>
    </row>
    <row r="91" spans="3:4" x14ac:dyDescent="0.2">
      <c r="C91" s="31"/>
      <c r="D91" s="31"/>
    </row>
    <row r="92" spans="3:4" x14ac:dyDescent="0.2">
      <c r="C92" s="31"/>
      <c r="D92" s="31"/>
    </row>
    <row r="93" spans="3:4" x14ac:dyDescent="0.2">
      <c r="C93" s="31"/>
      <c r="D93" s="31"/>
    </row>
    <row r="94" spans="3:4" x14ac:dyDescent="0.2">
      <c r="C94" s="31"/>
      <c r="D94" s="31"/>
    </row>
    <row r="95" spans="3:4" x14ac:dyDescent="0.2">
      <c r="C95" s="31"/>
      <c r="D95" s="31"/>
    </row>
    <row r="96" spans="3:4" x14ac:dyDescent="0.2">
      <c r="C96" s="31"/>
      <c r="D96" s="31"/>
    </row>
    <row r="97" spans="3:4" x14ac:dyDescent="0.2">
      <c r="C97" s="31"/>
      <c r="D97" s="31"/>
    </row>
    <row r="98" spans="3:4" x14ac:dyDescent="0.2">
      <c r="C98" s="31"/>
      <c r="D98" s="31"/>
    </row>
    <row r="99" spans="3:4" x14ac:dyDescent="0.2">
      <c r="C99" s="31"/>
      <c r="D99" s="31"/>
    </row>
    <row r="100" spans="3:4" x14ac:dyDescent="0.2">
      <c r="C100" s="31"/>
      <c r="D100" s="31"/>
    </row>
    <row r="101" spans="3:4" x14ac:dyDescent="0.2">
      <c r="C101" s="31"/>
      <c r="D101" s="31"/>
    </row>
    <row r="102" spans="3:4" x14ac:dyDescent="0.2">
      <c r="C102" s="31"/>
      <c r="D102" s="31"/>
    </row>
    <row r="103" spans="3:4" x14ac:dyDescent="0.2">
      <c r="C103" s="31"/>
      <c r="D103" s="31"/>
    </row>
    <row r="104" spans="3:4" x14ac:dyDescent="0.2">
      <c r="C104" s="31"/>
      <c r="D104" s="31"/>
    </row>
    <row r="105" spans="3:4" x14ac:dyDescent="0.2">
      <c r="C105" s="31"/>
      <c r="D105" s="31"/>
    </row>
    <row r="106" spans="3:4" x14ac:dyDescent="0.2">
      <c r="C106" s="31"/>
      <c r="D106" s="31"/>
    </row>
    <row r="107" spans="3:4" x14ac:dyDescent="0.2">
      <c r="C107" s="31"/>
      <c r="D107" s="31"/>
    </row>
    <row r="108" spans="3:4" x14ac:dyDescent="0.2">
      <c r="C108" s="31"/>
      <c r="D108" s="31"/>
    </row>
    <row r="109" spans="3:4" x14ac:dyDescent="0.2">
      <c r="C109" s="31"/>
      <c r="D109" s="31"/>
    </row>
    <row r="110" spans="3:4" x14ac:dyDescent="0.2">
      <c r="C110" s="31"/>
      <c r="D110" s="31"/>
    </row>
    <row r="111" spans="3:4" x14ac:dyDescent="0.2">
      <c r="C111" s="31"/>
      <c r="D111" s="31"/>
    </row>
    <row r="112" spans="3:4" x14ac:dyDescent="0.2">
      <c r="C112" s="31"/>
      <c r="D112" s="31"/>
    </row>
    <row r="113" spans="3:4" x14ac:dyDescent="0.2">
      <c r="C113" s="31"/>
      <c r="D113" s="31"/>
    </row>
    <row r="114" spans="3:4" x14ac:dyDescent="0.2">
      <c r="C114" s="31"/>
      <c r="D114" s="31"/>
    </row>
    <row r="115" spans="3:4" x14ac:dyDescent="0.2">
      <c r="C115" s="31"/>
      <c r="D115" s="31"/>
    </row>
    <row r="116" spans="3:4" x14ac:dyDescent="0.2">
      <c r="C116" s="31"/>
      <c r="D116" s="31"/>
    </row>
    <row r="117" spans="3:4" x14ac:dyDescent="0.2">
      <c r="C117" s="31"/>
      <c r="D117" s="31"/>
    </row>
    <row r="118" spans="3:4" x14ac:dyDescent="0.2">
      <c r="C118" s="31"/>
      <c r="D118" s="31"/>
    </row>
    <row r="119" spans="3:4" x14ac:dyDescent="0.2">
      <c r="C119" s="31"/>
      <c r="D119" s="31"/>
    </row>
    <row r="120" spans="3:4" x14ac:dyDescent="0.2">
      <c r="C120" s="31"/>
      <c r="D120" s="31"/>
    </row>
    <row r="121" spans="3:4" x14ac:dyDescent="0.2">
      <c r="C121" s="31"/>
      <c r="D121" s="31"/>
    </row>
    <row r="122" spans="3:4" x14ac:dyDescent="0.2">
      <c r="C122" s="31"/>
      <c r="D122" s="31"/>
    </row>
    <row r="123" spans="3:4" x14ac:dyDescent="0.2">
      <c r="C123" s="31"/>
      <c r="D123" s="31"/>
    </row>
    <row r="124" spans="3:4" x14ac:dyDescent="0.2">
      <c r="C124" s="31"/>
      <c r="D124" s="31"/>
    </row>
    <row r="125" spans="3:4" x14ac:dyDescent="0.2">
      <c r="C125" s="31"/>
      <c r="D125" s="31"/>
    </row>
    <row r="126" spans="3:4" x14ac:dyDescent="0.2">
      <c r="C126" s="31"/>
      <c r="D126" s="31"/>
    </row>
    <row r="127" spans="3:4" x14ac:dyDescent="0.2">
      <c r="C127" s="31"/>
      <c r="D127" s="31"/>
    </row>
    <row r="128" spans="3:4" x14ac:dyDescent="0.2">
      <c r="C128" s="31"/>
      <c r="D128" s="31"/>
    </row>
    <row r="129" spans="3:4" x14ac:dyDescent="0.2">
      <c r="C129" s="31"/>
      <c r="D129" s="31"/>
    </row>
    <row r="130" spans="3:4" x14ac:dyDescent="0.2">
      <c r="C130" s="31"/>
      <c r="D130" s="31"/>
    </row>
    <row r="131" spans="3:4" x14ac:dyDescent="0.2">
      <c r="C131" s="31"/>
      <c r="D131" s="31"/>
    </row>
    <row r="132" spans="3:4" x14ac:dyDescent="0.2">
      <c r="C132" s="31"/>
      <c r="D132" s="31"/>
    </row>
    <row r="133" spans="3:4" x14ac:dyDescent="0.2">
      <c r="C133" s="31"/>
      <c r="D133" s="31"/>
    </row>
    <row r="134" spans="3:4" x14ac:dyDescent="0.2">
      <c r="C134" s="31"/>
      <c r="D134" s="31"/>
    </row>
    <row r="135" spans="3:4" x14ac:dyDescent="0.2">
      <c r="C135" s="31"/>
      <c r="D135" s="31"/>
    </row>
    <row r="136" spans="3:4" x14ac:dyDescent="0.2">
      <c r="C136" s="31"/>
      <c r="D136" s="31"/>
    </row>
    <row r="137" spans="3:4" x14ac:dyDescent="0.2">
      <c r="C137" s="31"/>
      <c r="D137" s="31"/>
    </row>
    <row r="138" spans="3:4" x14ac:dyDescent="0.2">
      <c r="C138" s="31"/>
      <c r="D138" s="31"/>
    </row>
    <row r="139" spans="3:4" x14ac:dyDescent="0.2">
      <c r="C139" s="31"/>
      <c r="D139" s="31"/>
    </row>
    <row r="140" spans="3:4" x14ac:dyDescent="0.2">
      <c r="C140" s="31"/>
      <c r="D140" s="31"/>
    </row>
    <row r="141" spans="3:4" x14ac:dyDescent="0.2">
      <c r="C141" s="31"/>
      <c r="D141" s="31"/>
    </row>
    <row r="142" spans="3:4" x14ac:dyDescent="0.2">
      <c r="C142" s="31"/>
      <c r="D142" s="31"/>
    </row>
    <row r="143" spans="3:4" x14ac:dyDescent="0.2">
      <c r="C143" s="31"/>
      <c r="D143" s="31"/>
    </row>
    <row r="144" spans="3:4" x14ac:dyDescent="0.2">
      <c r="C144" s="31"/>
      <c r="D144" s="31"/>
    </row>
    <row r="145" spans="3:4" x14ac:dyDescent="0.2">
      <c r="C145" s="31"/>
      <c r="D145" s="31"/>
    </row>
    <row r="146" spans="3:4" x14ac:dyDescent="0.2">
      <c r="C146" s="31"/>
      <c r="D146" s="31"/>
    </row>
    <row r="147" spans="3:4" x14ac:dyDescent="0.2">
      <c r="C147" s="31"/>
      <c r="D147" s="31"/>
    </row>
    <row r="148" spans="3:4" x14ac:dyDescent="0.2">
      <c r="C148" s="31"/>
      <c r="D148" s="31"/>
    </row>
    <row r="149" spans="3:4" x14ac:dyDescent="0.2">
      <c r="C149" s="31"/>
      <c r="D149" s="31"/>
    </row>
    <row r="150" spans="3:4" x14ac:dyDescent="0.2">
      <c r="C150" s="31"/>
      <c r="D150" s="31"/>
    </row>
    <row r="151" spans="3:4" x14ac:dyDescent="0.2">
      <c r="C151" s="31"/>
      <c r="D151" s="31"/>
    </row>
    <row r="152" spans="3:4" x14ac:dyDescent="0.2">
      <c r="C152" s="31"/>
      <c r="D152" s="31"/>
    </row>
    <row r="153" spans="3:4" x14ac:dyDescent="0.2">
      <c r="C153" s="31"/>
      <c r="D153" s="31"/>
    </row>
    <row r="154" spans="3:4" x14ac:dyDescent="0.2">
      <c r="C154" s="31"/>
      <c r="D154" s="31"/>
    </row>
    <row r="155" spans="3:4" x14ac:dyDescent="0.2">
      <c r="C155" s="31"/>
      <c r="D155" s="31"/>
    </row>
    <row r="156" spans="3:4" x14ac:dyDescent="0.2">
      <c r="C156" s="31"/>
      <c r="D156" s="31"/>
    </row>
    <row r="157" spans="3:4" x14ac:dyDescent="0.2">
      <c r="C157" s="31"/>
      <c r="D157" s="31"/>
    </row>
    <row r="158" spans="3:4" x14ac:dyDescent="0.2">
      <c r="C158" s="31"/>
      <c r="D158" s="31"/>
    </row>
    <row r="159" spans="3:4" x14ac:dyDescent="0.2">
      <c r="C159" s="31"/>
      <c r="D159" s="31"/>
    </row>
    <row r="160" spans="3:4" x14ac:dyDescent="0.2">
      <c r="C160" s="31"/>
      <c r="D160" s="31"/>
    </row>
    <row r="161" spans="3:4" x14ac:dyDescent="0.2">
      <c r="C161" s="31"/>
      <c r="D161" s="31"/>
    </row>
    <row r="162" spans="3:4" x14ac:dyDescent="0.2">
      <c r="C162" s="31"/>
      <c r="D162" s="31"/>
    </row>
    <row r="163" spans="3:4" x14ac:dyDescent="0.2">
      <c r="C163" s="31"/>
      <c r="D163" s="31"/>
    </row>
    <row r="164" spans="3:4" x14ac:dyDescent="0.2">
      <c r="C164" s="31"/>
      <c r="D164" s="31"/>
    </row>
    <row r="165" spans="3:4" x14ac:dyDescent="0.2">
      <c r="C165" s="31"/>
      <c r="D165" s="31"/>
    </row>
    <row r="166" spans="3:4" x14ac:dyDescent="0.2">
      <c r="C166" s="31"/>
      <c r="D166" s="31"/>
    </row>
    <row r="167" spans="3:4" x14ac:dyDescent="0.2">
      <c r="C167" s="31"/>
      <c r="D167" s="31"/>
    </row>
    <row r="168" spans="3:4" x14ac:dyDescent="0.2">
      <c r="C168" s="31"/>
      <c r="D168" s="31"/>
    </row>
    <row r="169" spans="3:4" x14ac:dyDescent="0.2">
      <c r="C169" s="31"/>
      <c r="D169" s="31"/>
    </row>
    <row r="170" spans="3:4" x14ac:dyDescent="0.2">
      <c r="C170" s="31"/>
      <c r="D170" s="31"/>
    </row>
    <row r="171" spans="3:4" x14ac:dyDescent="0.2">
      <c r="C171" s="31"/>
      <c r="D171" s="31"/>
    </row>
    <row r="172" spans="3:4" x14ac:dyDescent="0.2">
      <c r="C172" s="31"/>
      <c r="D172" s="31"/>
    </row>
    <row r="173" spans="3:4" x14ac:dyDescent="0.2">
      <c r="C173" s="31"/>
      <c r="D173" s="31"/>
    </row>
    <row r="174" spans="3:4" x14ac:dyDescent="0.2">
      <c r="C174" s="31"/>
      <c r="D174" s="31"/>
    </row>
    <row r="175" spans="3:4" x14ac:dyDescent="0.2">
      <c r="C175" s="31"/>
      <c r="D175" s="31"/>
    </row>
    <row r="176" spans="3:4" x14ac:dyDescent="0.2">
      <c r="C176" s="31"/>
      <c r="D176" s="31"/>
    </row>
    <row r="177" spans="3:4" x14ac:dyDescent="0.2">
      <c r="C177" s="31"/>
      <c r="D177" s="31"/>
    </row>
    <row r="178" spans="3:4" x14ac:dyDescent="0.2">
      <c r="C178" s="31"/>
      <c r="D178" s="31"/>
    </row>
    <row r="179" spans="3:4" x14ac:dyDescent="0.2">
      <c r="C179" s="31"/>
      <c r="D179" s="31"/>
    </row>
    <row r="180" spans="3:4" x14ac:dyDescent="0.2">
      <c r="C180" s="31"/>
      <c r="D180" s="31"/>
    </row>
    <row r="181" spans="3:4" x14ac:dyDescent="0.2">
      <c r="C181" s="31"/>
      <c r="D181" s="31"/>
    </row>
    <row r="182" spans="3:4" x14ac:dyDescent="0.2">
      <c r="C182" s="31"/>
      <c r="D182" s="31"/>
    </row>
    <row r="183" spans="3:4" x14ac:dyDescent="0.2">
      <c r="C183" s="31"/>
      <c r="D183" s="31"/>
    </row>
    <row r="184" spans="3:4" x14ac:dyDescent="0.2">
      <c r="C184" s="31"/>
      <c r="D184" s="31"/>
    </row>
    <row r="185" spans="3:4" x14ac:dyDescent="0.2">
      <c r="C185" s="31"/>
      <c r="D185" s="31"/>
    </row>
    <row r="186" spans="3:4" x14ac:dyDescent="0.2">
      <c r="C186" s="31"/>
      <c r="D186" s="31"/>
    </row>
    <row r="187" spans="3:4" x14ac:dyDescent="0.2">
      <c r="C187" s="31"/>
      <c r="D187" s="31"/>
    </row>
    <row r="188" spans="3:4" x14ac:dyDescent="0.2">
      <c r="C188" s="31"/>
      <c r="D188" s="31"/>
    </row>
    <row r="189" spans="3:4" x14ac:dyDescent="0.2">
      <c r="C189" s="31"/>
      <c r="D189" s="31"/>
    </row>
    <row r="190" spans="3:4" x14ac:dyDescent="0.2">
      <c r="C190" s="31"/>
      <c r="D190" s="31"/>
    </row>
    <row r="191" spans="3:4" x14ac:dyDescent="0.2">
      <c r="C191" s="31"/>
      <c r="D191" s="31"/>
    </row>
    <row r="192" spans="3:4" x14ac:dyDescent="0.2">
      <c r="C192" s="31"/>
      <c r="D192" s="31"/>
    </row>
    <row r="193" spans="3:4" x14ac:dyDescent="0.2">
      <c r="C193" s="31"/>
      <c r="D193" s="31"/>
    </row>
    <row r="194" spans="3:4" x14ac:dyDescent="0.2">
      <c r="C194" s="31"/>
      <c r="D194" s="31"/>
    </row>
    <row r="195" spans="3:4" x14ac:dyDescent="0.2">
      <c r="C195" s="31"/>
      <c r="D195" s="31"/>
    </row>
    <row r="196" spans="3:4" x14ac:dyDescent="0.2">
      <c r="C196" s="31"/>
      <c r="D196" s="31"/>
    </row>
    <row r="197" spans="3:4" x14ac:dyDescent="0.2">
      <c r="C197" s="31"/>
      <c r="D197" s="31"/>
    </row>
    <row r="198" spans="3:4" x14ac:dyDescent="0.2">
      <c r="C198" s="31"/>
      <c r="D198" s="31"/>
    </row>
    <row r="199" spans="3:4" x14ac:dyDescent="0.2">
      <c r="C199" s="31"/>
      <c r="D199" s="31"/>
    </row>
    <row r="200" spans="3:4" x14ac:dyDescent="0.2">
      <c r="C200" s="31"/>
      <c r="D200" s="31"/>
    </row>
    <row r="201" spans="3:4" x14ac:dyDescent="0.2">
      <c r="C201" s="31"/>
      <c r="D201" s="31"/>
    </row>
    <row r="202" spans="3:4" x14ac:dyDescent="0.2">
      <c r="C202" s="31"/>
      <c r="D202" s="31"/>
    </row>
    <row r="203" spans="3:4" x14ac:dyDescent="0.2">
      <c r="C203" s="31"/>
      <c r="D203" s="31"/>
    </row>
    <row r="204" spans="3:4" x14ac:dyDescent="0.2">
      <c r="C204" s="31"/>
      <c r="D204" s="31"/>
    </row>
    <row r="205" spans="3:4" x14ac:dyDescent="0.2">
      <c r="C205" s="31"/>
      <c r="D205" s="31"/>
    </row>
    <row r="206" spans="3:4" x14ac:dyDescent="0.2">
      <c r="C206" s="31"/>
      <c r="D206" s="31"/>
    </row>
    <row r="207" spans="3:4" x14ac:dyDescent="0.2">
      <c r="C207" s="31"/>
      <c r="D207" s="31"/>
    </row>
    <row r="208" spans="3:4" x14ac:dyDescent="0.2">
      <c r="C208" s="31"/>
      <c r="D208" s="31"/>
    </row>
    <row r="209" spans="3:4" x14ac:dyDescent="0.2">
      <c r="C209" s="31"/>
      <c r="D209" s="31"/>
    </row>
    <row r="210" spans="3:4" x14ac:dyDescent="0.2">
      <c r="C210" s="31"/>
      <c r="D210" s="31"/>
    </row>
    <row r="211" spans="3:4" x14ac:dyDescent="0.2">
      <c r="C211" s="31"/>
      <c r="D211" s="31"/>
    </row>
    <row r="212" spans="3:4" x14ac:dyDescent="0.2">
      <c r="C212" s="31"/>
      <c r="D212" s="31"/>
    </row>
    <row r="213" spans="3:4" x14ac:dyDescent="0.2">
      <c r="C213" s="31"/>
      <c r="D213" s="31"/>
    </row>
    <row r="214" spans="3:4" x14ac:dyDescent="0.2">
      <c r="C214" s="31"/>
      <c r="D214" s="31"/>
    </row>
    <row r="215" spans="3:4" x14ac:dyDescent="0.2">
      <c r="C215" s="31"/>
      <c r="D215" s="31"/>
    </row>
    <row r="216" spans="3:4" x14ac:dyDescent="0.2">
      <c r="C216" s="31"/>
      <c r="D216" s="31"/>
    </row>
    <row r="217" spans="3:4" x14ac:dyDescent="0.2">
      <c r="C217" s="31"/>
      <c r="D217" s="31"/>
    </row>
    <row r="218" spans="3:4" x14ac:dyDescent="0.2">
      <c r="C218" s="31"/>
      <c r="D218" s="31"/>
    </row>
    <row r="219" spans="3:4" x14ac:dyDescent="0.2">
      <c r="C219" s="31"/>
      <c r="D219" s="31"/>
    </row>
    <row r="220" spans="3:4" x14ac:dyDescent="0.2">
      <c r="C220" s="31"/>
      <c r="D220" s="31"/>
    </row>
    <row r="221" spans="3:4" x14ac:dyDescent="0.2">
      <c r="C221" s="31"/>
      <c r="D221" s="31"/>
    </row>
    <row r="222" spans="3:4" x14ac:dyDescent="0.2">
      <c r="C222" s="31"/>
      <c r="D222" s="31"/>
    </row>
    <row r="223" spans="3:4" x14ac:dyDescent="0.2">
      <c r="C223" s="31"/>
      <c r="D223" s="31"/>
    </row>
    <row r="224" spans="3:4" x14ac:dyDescent="0.2">
      <c r="C224" s="31"/>
      <c r="D224" s="31"/>
    </row>
    <row r="225" spans="3:4" x14ac:dyDescent="0.2">
      <c r="C225" s="31"/>
      <c r="D225" s="31"/>
    </row>
    <row r="226" spans="3:4" x14ac:dyDescent="0.2">
      <c r="C226" s="31"/>
      <c r="D226" s="31"/>
    </row>
    <row r="227" spans="3:4" x14ac:dyDescent="0.2">
      <c r="C227" s="31"/>
      <c r="D227" s="31"/>
    </row>
    <row r="228" spans="3:4" x14ac:dyDescent="0.2">
      <c r="C228" s="31"/>
      <c r="D228" s="31"/>
    </row>
    <row r="229" spans="3:4" x14ac:dyDescent="0.2">
      <c r="C229" s="31"/>
      <c r="D229" s="31"/>
    </row>
    <row r="230" spans="3:4" x14ac:dyDescent="0.2">
      <c r="C230" s="31"/>
      <c r="D230" s="31"/>
    </row>
    <row r="231" spans="3:4" x14ac:dyDescent="0.2">
      <c r="C231" s="31"/>
      <c r="D231" s="31"/>
    </row>
    <row r="232" spans="3:4" x14ac:dyDescent="0.2">
      <c r="C232" s="31"/>
      <c r="D232" s="31"/>
    </row>
    <row r="233" spans="3:4" x14ac:dyDescent="0.2">
      <c r="C233" s="31"/>
      <c r="D233" s="31"/>
    </row>
    <row r="234" spans="3:4" x14ac:dyDescent="0.2">
      <c r="C234" s="31"/>
      <c r="D234" s="31"/>
    </row>
    <row r="235" spans="3:4" x14ac:dyDescent="0.2">
      <c r="C235" s="31"/>
      <c r="D235" s="31"/>
    </row>
    <row r="236" spans="3:4" x14ac:dyDescent="0.2">
      <c r="C236" s="31"/>
      <c r="D236" s="31"/>
    </row>
    <row r="237" spans="3:4" x14ac:dyDescent="0.2">
      <c r="C237" s="31"/>
      <c r="D237" s="31"/>
    </row>
    <row r="238" spans="3:4" x14ac:dyDescent="0.2">
      <c r="C238" s="31"/>
      <c r="D238" s="31"/>
    </row>
    <row r="239" spans="3:4" x14ac:dyDescent="0.2">
      <c r="C239" s="31"/>
      <c r="D239" s="31"/>
    </row>
    <row r="240" spans="3:4" x14ac:dyDescent="0.2">
      <c r="C240" s="31"/>
      <c r="D240" s="31"/>
    </row>
    <row r="241" spans="3:4" x14ac:dyDescent="0.2">
      <c r="C241" s="31"/>
      <c r="D241" s="31"/>
    </row>
    <row r="242" spans="3:4" x14ac:dyDescent="0.2">
      <c r="C242" s="31"/>
      <c r="D242" s="31"/>
    </row>
    <row r="243" spans="3:4" x14ac:dyDescent="0.2">
      <c r="C243" s="31"/>
      <c r="D243" s="31"/>
    </row>
    <row r="244" spans="3:4" x14ac:dyDescent="0.2">
      <c r="C244" s="31"/>
      <c r="D244" s="31"/>
    </row>
    <row r="245" spans="3:4" x14ac:dyDescent="0.2">
      <c r="C245" s="31"/>
      <c r="D245" s="31"/>
    </row>
    <row r="246" spans="3:4" x14ac:dyDescent="0.2">
      <c r="C246" s="31"/>
      <c r="D246" s="31"/>
    </row>
    <row r="247" spans="3:4" x14ac:dyDescent="0.2">
      <c r="C247" s="31"/>
      <c r="D247" s="31"/>
    </row>
    <row r="248" spans="3:4" x14ac:dyDescent="0.2">
      <c r="C248" s="31"/>
      <c r="D248" s="31"/>
    </row>
    <row r="249" spans="3:4" x14ac:dyDescent="0.2">
      <c r="C249" s="31"/>
      <c r="D249" s="31"/>
    </row>
    <row r="250" spans="3:4" x14ac:dyDescent="0.2">
      <c r="C250" s="31"/>
      <c r="D250" s="31"/>
    </row>
    <row r="251" spans="3:4" x14ac:dyDescent="0.2">
      <c r="C251" s="31"/>
      <c r="D251" s="31"/>
    </row>
    <row r="252" spans="3:4" x14ac:dyDescent="0.2">
      <c r="C252" s="31"/>
      <c r="D252" s="31"/>
    </row>
    <row r="253" spans="3:4" x14ac:dyDescent="0.2">
      <c r="C253" s="31"/>
      <c r="D253" s="31"/>
    </row>
    <row r="254" spans="3:4" x14ac:dyDescent="0.2">
      <c r="C254" s="31"/>
      <c r="D254" s="31"/>
    </row>
    <row r="255" spans="3:4" x14ac:dyDescent="0.2">
      <c r="C255" s="31"/>
      <c r="D255" s="31"/>
    </row>
    <row r="256" spans="3:4" x14ac:dyDescent="0.2">
      <c r="C256" s="31"/>
      <c r="D256" s="31"/>
    </row>
    <row r="257" spans="3:4" x14ac:dyDescent="0.2">
      <c r="C257" s="31"/>
      <c r="D257" s="31"/>
    </row>
    <row r="258" spans="3:4" x14ac:dyDescent="0.2">
      <c r="C258" s="31"/>
      <c r="D258" s="31"/>
    </row>
    <row r="259" spans="3:4" x14ac:dyDescent="0.2">
      <c r="C259" s="31"/>
      <c r="D259" s="31"/>
    </row>
    <row r="260" spans="3:4" x14ac:dyDescent="0.2">
      <c r="C260" s="31"/>
      <c r="D260" s="31"/>
    </row>
    <row r="261" spans="3:4" x14ac:dyDescent="0.2">
      <c r="C261" s="31"/>
      <c r="D261" s="31"/>
    </row>
    <row r="262" spans="3:4" x14ac:dyDescent="0.2">
      <c r="C262" s="31"/>
      <c r="D262" s="31"/>
    </row>
    <row r="263" spans="3:4" x14ac:dyDescent="0.2">
      <c r="C263" s="31"/>
      <c r="D263" s="31"/>
    </row>
    <row r="264" spans="3:4" x14ac:dyDescent="0.2">
      <c r="C264" s="31"/>
      <c r="D264" s="31"/>
    </row>
    <row r="265" spans="3:4" x14ac:dyDescent="0.2">
      <c r="C265" s="31"/>
      <c r="D265" s="31"/>
    </row>
    <row r="266" spans="3:4" x14ac:dyDescent="0.2">
      <c r="C266" s="31"/>
      <c r="D266" s="31"/>
    </row>
    <row r="267" spans="3:4" x14ac:dyDescent="0.2">
      <c r="C267" s="31"/>
      <c r="D267" s="31"/>
    </row>
    <row r="268" spans="3:4" x14ac:dyDescent="0.2">
      <c r="C268" s="31"/>
      <c r="D268" s="31"/>
    </row>
    <row r="269" spans="3:4" x14ac:dyDescent="0.2">
      <c r="C269" s="31"/>
      <c r="D269" s="31"/>
    </row>
    <row r="270" spans="3:4" x14ac:dyDescent="0.2">
      <c r="C270" s="31"/>
      <c r="D270" s="31"/>
    </row>
    <row r="271" spans="3:4" x14ac:dyDescent="0.2">
      <c r="C271" s="31"/>
      <c r="D271" s="31"/>
    </row>
    <row r="272" spans="3:4" x14ac:dyDescent="0.2">
      <c r="C272" s="31"/>
      <c r="D272" s="31"/>
    </row>
    <row r="273" spans="3:4" x14ac:dyDescent="0.2">
      <c r="C273" s="31"/>
      <c r="D273" s="31"/>
    </row>
    <row r="274" spans="3:4" x14ac:dyDescent="0.2">
      <c r="C274" s="31"/>
      <c r="D274" s="31"/>
    </row>
    <row r="275" spans="3:4" x14ac:dyDescent="0.2">
      <c r="C275" s="31"/>
      <c r="D275" s="31"/>
    </row>
    <row r="276" spans="3:4" x14ac:dyDescent="0.2">
      <c r="C276" s="31"/>
      <c r="D276" s="31"/>
    </row>
    <row r="277" spans="3:4" x14ac:dyDescent="0.2">
      <c r="C277" s="31"/>
      <c r="D277" s="31"/>
    </row>
    <row r="278" spans="3:4" x14ac:dyDescent="0.2">
      <c r="C278" s="31"/>
      <c r="D278" s="31"/>
    </row>
    <row r="279" spans="3:4" x14ac:dyDescent="0.2">
      <c r="C279" s="31"/>
      <c r="D279" s="31"/>
    </row>
    <row r="280" spans="3:4" x14ac:dyDescent="0.2">
      <c r="C280" s="31"/>
      <c r="D280" s="31"/>
    </row>
    <row r="281" spans="3:4" x14ac:dyDescent="0.2">
      <c r="C281" s="31"/>
      <c r="D281" s="31"/>
    </row>
    <row r="282" spans="3:4" x14ac:dyDescent="0.2">
      <c r="C282" s="31"/>
      <c r="D282" s="31"/>
    </row>
    <row r="283" spans="3:4" x14ac:dyDescent="0.2">
      <c r="C283" s="31"/>
      <c r="D283" s="31"/>
    </row>
    <row r="284" spans="3:4" x14ac:dyDescent="0.2">
      <c r="C284" s="31"/>
      <c r="D284" s="31"/>
    </row>
    <row r="285" spans="3:4" x14ac:dyDescent="0.2">
      <c r="C285" s="31"/>
      <c r="D285" s="31"/>
    </row>
    <row r="286" spans="3:4" x14ac:dyDescent="0.2">
      <c r="C286" s="31"/>
      <c r="D286" s="31"/>
    </row>
    <row r="287" spans="3:4" x14ac:dyDescent="0.2">
      <c r="C287" s="31"/>
      <c r="D287" s="31"/>
    </row>
    <row r="288" spans="3:4" x14ac:dyDescent="0.2">
      <c r="C288" s="31"/>
      <c r="D288" s="31"/>
    </row>
    <row r="289" spans="3:4" x14ac:dyDescent="0.2">
      <c r="C289" s="31"/>
      <c r="D289" s="31"/>
    </row>
    <row r="290" spans="3:4" x14ac:dyDescent="0.2">
      <c r="C290" s="31"/>
      <c r="D290" s="31"/>
    </row>
    <row r="291" spans="3:4" x14ac:dyDescent="0.2">
      <c r="C291" s="31"/>
      <c r="D291" s="31"/>
    </row>
    <row r="292" spans="3:4" x14ac:dyDescent="0.2">
      <c r="C292" s="31"/>
      <c r="D292" s="31"/>
    </row>
    <row r="293" spans="3:4" x14ac:dyDescent="0.2">
      <c r="C293" s="31"/>
      <c r="D293" s="31"/>
    </row>
    <row r="294" spans="3:4" x14ac:dyDescent="0.2">
      <c r="C294" s="31"/>
      <c r="D294" s="31"/>
    </row>
    <row r="295" spans="3:4" x14ac:dyDescent="0.2">
      <c r="C295" s="31"/>
      <c r="D295" s="31"/>
    </row>
    <row r="296" spans="3:4" x14ac:dyDescent="0.2">
      <c r="C296" s="31"/>
      <c r="D296" s="31"/>
    </row>
    <row r="297" spans="3:4" x14ac:dyDescent="0.2">
      <c r="C297" s="31"/>
      <c r="D297" s="31"/>
    </row>
    <row r="298" spans="3:4" x14ac:dyDescent="0.2">
      <c r="C298" s="31"/>
      <c r="D298" s="31"/>
    </row>
    <row r="299" spans="3:4" x14ac:dyDescent="0.2">
      <c r="C299" s="31"/>
      <c r="D299" s="31"/>
    </row>
    <row r="300" spans="3:4" x14ac:dyDescent="0.2">
      <c r="C300" s="31"/>
      <c r="D300" s="31"/>
    </row>
    <row r="301" spans="3:4" x14ac:dyDescent="0.2">
      <c r="C301" s="31"/>
      <c r="D301" s="31"/>
    </row>
    <row r="302" spans="3:4" x14ac:dyDescent="0.2">
      <c r="C302" s="31"/>
      <c r="D302" s="31"/>
    </row>
    <row r="303" spans="3:4" x14ac:dyDescent="0.2">
      <c r="C303" s="31"/>
      <c r="D303" s="31"/>
    </row>
    <row r="304" spans="3:4" x14ac:dyDescent="0.2">
      <c r="C304" s="31"/>
      <c r="D304" s="31"/>
    </row>
    <row r="305" spans="3:4" x14ac:dyDescent="0.2">
      <c r="C305" s="31"/>
      <c r="D305" s="31"/>
    </row>
    <row r="306" spans="3:4" x14ac:dyDescent="0.2">
      <c r="C306" s="31"/>
      <c r="D306" s="31"/>
    </row>
    <row r="307" spans="3:4" x14ac:dyDescent="0.2">
      <c r="C307" s="31"/>
      <c r="D307" s="31"/>
    </row>
    <row r="308" spans="3:4" x14ac:dyDescent="0.2">
      <c r="C308" s="31"/>
      <c r="D308" s="31"/>
    </row>
    <row r="309" spans="3:4" x14ac:dyDescent="0.2">
      <c r="C309" s="31"/>
      <c r="D309" s="31"/>
    </row>
    <row r="310" spans="3:4" x14ac:dyDescent="0.2">
      <c r="C310" s="31"/>
      <c r="D310" s="31"/>
    </row>
    <row r="311" spans="3:4" x14ac:dyDescent="0.2">
      <c r="C311" s="31"/>
      <c r="D311" s="31"/>
    </row>
    <row r="312" spans="3:4" x14ac:dyDescent="0.2">
      <c r="C312" s="31"/>
      <c r="D312" s="31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</sheetData>
  <phoneticPr fontId="7" type="noConversion"/>
  <hyperlinks>
    <hyperlink ref="H62842" r:id="rId1" display="http://vsolj.cetus-net.org/bulletin.html" xr:uid="{00000000-0004-0000-0000-000000000000}"/>
    <hyperlink ref="H62835" r:id="rId2" display="https://www.aavso.org/ejaavso" xr:uid="{00000000-0004-0000-0000-000001000000}"/>
    <hyperlink ref="I62842" r:id="rId3" display="http://vsolj.cetus-net.org/bulletin.html" xr:uid="{00000000-0004-0000-0000-000002000000}"/>
    <hyperlink ref="AQ56493" r:id="rId4" display="http://cdsbib.u-strasbg.fr/cgi-bin/cdsbib?1990RMxAA..21..381G" xr:uid="{00000000-0004-0000-0000-000003000000}"/>
    <hyperlink ref="H62839" r:id="rId5" display="https://www.aavso.org/ejaavso" xr:uid="{00000000-0004-0000-0000-000004000000}"/>
    <hyperlink ref="AP3857" r:id="rId6" display="http://cdsbib.u-strasbg.fr/cgi-bin/cdsbib?1990RMxAA..21..381G" xr:uid="{00000000-0004-0000-0000-000005000000}"/>
    <hyperlink ref="AP3860" r:id="rId7" display="http://cdsbib.u-strasbg.fr/cgi-bin/cdsbib?1990RMxAA..21..381G" xr:uid="{00000000-0004-0000-0000-000006000000}"/>
    <hyperlink ref="AP3858" r:id="rId8" display="http://cdsbib.u-strasbg.fr/cgi-bin/cdsbib?1990RMxAA..21..381G" xr:uid="{00000000-0004-0000-0000-000007000000}"/>
    <hyperlink ref="AP3842" r:id="rId9" display="http://cdsbib.u-strasbg.fr/cgi-bin/cdsbib?1990RMxAA..21..381G" xr:uid="{00000000-0004-0000-0000-000008000000}"/>
    <hyperlink ref="AQ4071" r:id="rId10" display="http://cdsbib.u-strasbg.fr/cgi-bin/cdsbib?1990RMxAA..21..381G" xr:uid="{00000000-0004-0000-0000-000009000000}"/>
    <hyperlink ref="AQ4075" r:id="rId11" display="http://cdsbib.u-strasbg.fr/cgi-bin/cdsbib?1990RMxAA..21..381G" xr:uid="{00000000-0004-0000-0000-00000A000000}"/>
    <hyperlink ref="AQ63755" r:id="rId12" display="http://cdsbib.u-strasbg.fr/cgi-bin/cdsbib?1990RMxAA..21..381G" xr:uid="{00000000-0004-0000-0000-00000B000000}"/>
    <hyperlink ref="I963" r:id="rId13" display="http://vsolj.cetus-net.org/bulletin.html" xr:uid="{00000000-0004-0000-0000-00000C000000}"/>
    <hyperlink ref="H963" r:id="rId14" display="http://vsolj.cetus-net.org/bulletin.html" xr:uid="{00000000-0004-0000-0000-00000D000000}"/>
    <hyperlink ref="AQ64416" r:id="rId15" display="http://cdsbib.u-strasbg.fr/cgi-bin/cdsbib?1990RMxAA..21..381G" xr:uid="{00000000-0004-0000-0000-00000E000000}"/>
    <hyperlink ref="AQ64415" r:id="rId16" display="http://cdsbib.u-strasbg.fr/cgi-bin/cdsbib?1990RMxAA..21..381G" xr:uid="{00000000-0004-0000-0000-00000F000000}"/>
    <hyperlink ref="AP2133" r:id="rId17" display="http://cdsbib.u-strasbg.fr/cgi-bin/cdsbib?1990RMxAA..21..381G" xr:uid="{00000000-0004-0000-0000-000010000000}"/>
    <hyperlink ref="AP2151" r:id="rId18" display="http://cdsbib.u-strasbg.fr/cgi-bin/cdsbib?1990RMxAA..21..381G" xr:uid="{00000000-0004-0000-0000-000011000000}"/>
    <hyperlink ref="AP2152" r:id="rId19" display="http://cdsbib.u-strasbg.fr/cgi-bin/cdsbib?1990RMxAA..21..381G" xr:uid="{00000000-0004-0000-0000-000012000000}"/>
    <hyperlink ref="AP21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3"/>
  <sheetViews>
    <sheetView topLeftCell="A22" workbookViewId="0">
      <selection activeCell="A45" sqref="A45:C62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7" t="s">
        <v>70</v>
      </c>
      <c r="I1" s="48" t="s">
        <v>71</v>
      </c>
      <c r="J1" s="49" t="s">
        <v>72</v>
      </c>
    </row>
    <row r="2" spans="1:16" x14ac:dyDescent="0.2">
      <c r="I2" s="50" t="s">
        <v>73</v>
      </c>
      <c r="J2" s="51" t="s">
        <v>74</v>
      </c>
    </row>
    <row r="3" spans="1:16" x14ac:dyDescent="0.2">
      <c r="A3" s="52" t="s">
        <v>75</v>
      </c>
      <c r="I3" s="50" t="s">
        <v>76</v>
      </c>
      <c r="J3" s="51" t="s">
        <v>77</v>
      </c>
    </row>
    <row r="4" spans="1:16" x14ac:dyDescent="0.2">
      <c r="I4" s="50" t="s">
        <v>78</v>
      </c>
      <c r="J4" s="51" t="s">
        <v>77</v>
      </c>
    </row>
    <row r="5" spans="1:16" ht="13.5" thickBot="1" x14ac:dyDescent="0.25">
      <c r="I5" s="53" t="s">
        <v>79</v>
      </c>
      <c r="J5" s="54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21 </v>
      </c>
      <c r="B11" s="5" t="str">
        <f t="shared" ref="B11:B42" si="1">IF(H11=INT(H11),"I","II")</f>
        <v>I</v>
      </c>
      <c r="C11" s="10">
        <f t="shared" ref="C11:C42" si="2">1*G11</f>
        <v>42450.324999999997</v>
      </c>
      <c r="D11" s="17" t="str">
        <f t="shared" ref="D11:D42" si="3">VLOOKUP(F11,I$1:J$5,2,FALSE)</f>
        <v>vis</v>
      </c>
      <c r="E11" s="55">
        <f>VLOOKUP(C11,Active!C$21:E$972,3,FALSE)</f>
        <v>13274.015378171131</v>
      </c>
      <c r="F11" s="5" t="s">
        <v>79</v>
      </c>
      <c r="G11" s="17" t="str">
        <f t="shared" ref="G11:G42" si="4">MID(I11,3,LEN(I11)-3)</f>
        <v>42450.325</v>
      </c>
      <c r="H11" s="10">
        <f t="shared" ref="H11:H42" si="5">1*K11</f>
        <v>13274</v>
      </c>
      <c r="I11" s="56" t="s">
        <v>127</v>
      </c>
      <c r="J11" s="57" t="s">
        <v>128</v>
      </c>
      <c r="K11" s="56">
        <v>13274</v>
      </c>
      <c r="L11" s="56" t="s">
        <v>129</v>
      </c>
      <c r="M11" s="57" t="s">
        <v>130</v>
      </c>
      <c r="N11" s="57"/>
      <c r="O11" s="58" t="s">
        <v>131</v>
      </c>
      <c r="P11" s="58" t="s">
        <v>132</v>
      </c>
    </row>
    <row r="12" spans="1:16" ht="12.75" customHeight="1" thickBot="1" x14ac:dyDescent="0.25">
      <c r="A12" s="10" t="str">
        <f t="shared" si="0"/>
        <v> BBS 91 </v>
      </c>
      <c r="B12" s="5" t="str">
        <f t="shared" si="1"/>
        <v>I</v>
      </c>
      <c r="C12" s="10">
        <f t="shared" si="2"/>
        <v>47587.321000000004</v>
      </c>
      <c r="D12" s="17" t="str">
        <f t="shared" si="3"/>
        <v>vis</v>
      </c>
      <c r="E12" s="55">
        <f>VLOOKUP(C12,Active!C$21:E$972,3,FALSE)</f>
        <v>17420.000661808564</v>
      </c>
      <c r="F12" s="5" t="s">
        <v>79</v>
      </c>
      <c r="G12" s="17" t="str">
        <f t="shared" si="4"/>
        <v>47587.321</v>
      </c>
      <c r="H12" s="10">
        <f t="shared" si="5"/>
        <v>17420</v>
      </c>
      <c r="I12" s="56" t="s">
        <v>133</v>
      </c>
      <c r="J12" s="57" t="s">
        <v>134</v>
      </c>
      <c r="K12" s="56">
        <v>17420</v>
      </c>
      <c r="L12" s="56" t="s">
        <v>99</v>
      </c>
      <c r="M12" s="57" t="s">
        <v>130</v>
      </c>
      <c r="N12" s="57"/>
      <c r="O12" s="58" t="s">
        <v>135</v>
      </c>
      <c r="P12" s="58" t="s">
        <v>136</v>
      </c>
    </row>
    <row r="13" spans="1:16" ht="12.75" customHeight="1" thickBot="1" x14ac:dyDescent="0.25">
      <c r="A13" s="10" t="str">
        <f t="shared" si="0"/>
        <v> BBS 100 </v>
      </c>
      <c r="B13" s="5" t="str">
        <f t="shared" si="1"/>
        <v>I</v>
      </c>
      <c r="C13" s="10">
        <f t="shared" si="2"/>
        <v>48588.444000000003</v>
      </c>
      <c r="D13" s="17" t="str">
        <f t="shared" si="3"/>
        <v>vis</v>
      </c>
      <c r="E13" s="55">
        <f>VLOOKUP(C13,Active!C$21:E$972,3,FALSE)</f>
        <v>18227.990628145108</v>
      </c>
      <c r="F13" s="5" t="s">
        <v>79</v>
      </c>
      <c r="G13" s="17" t="str">
        <f t="shared" si="4"/>
        <v>48588.444</v>
      </c>
      <c r="H13" s="10">
        <f t="shared" si="5"/>
        <v>18228</v>
      </c>
      <c r="I13" s="56" t="s">
        <v>137</v>
      </c>
      <c r="J13" s="57" t="s">
        <v>138</v>
      </c>
      <c r="K13" s="56">
        <v>18228</v>
      </c>
      <c r="L13" s="56" t="s">
        <v>139</v>
      </c>
      <c r="M13" s="57" t="s">
        <v>130</v>
      </c>
      <c r="N13" s="57"/>
      <c r="O13" s="58" t="s">
        <v>140</v>
      </c>
      <c r="P13" s="58" t="s">
        <v>141</v>
      </c>
    </row>
    <row r="14" spans="1:16" ht="12.75" customHeight="1" thickBot="1" x14ac:dyDescent="0.25">
      <c r="A14" s="10" t="str">
        <f t="shared" si="0"/>
        <v> BBS 100 </v>
      </c>
      <c r="B14" s="5" t="str">
        <f t="shared" si="1"/>
        <v>I</v>
      </c>
      <c r="C14" s="10">
        <f t="shared" si="2"/>
        <v>48604.550999999999</v>
      </c>
      <c r="D14" s="17" t="str">
        <f t="shared" si="3"/>
        <v>vis</v>
      </c>
      <c r="E14" s="55">
        <f>VLOOKUP(C14,Active!C$21:E$972,3,FALSE)</f>
        <v>18240.990323874583</v>
      </c>
      <c r="F14" s="5" t="s">
        <v>79</v>
      </c>
      <c r="G14" s="17" t="str">
        <f t="shared" si="4"/>
        <v>48604.551</v>
      </c>
      <c r="H14" s="10">
        <f t="shared" si="5"/>
        <v>18241</v>
      </c>
      <c r="I14" s="56" t="s">
        <v>142</v>
      </c>
      <c r="J14" s="57" t="s">
        <v>143</v>
      </c>
      <c r="K14" s="56">
        <v>18241</v>
      </c>
      <c r="L14" s="56" t="s">
        <v>139</v>
      </c>
      <c r="M14" s="57" t="s">
        <v>130</v>
      </c>
      <c r="N14" s="57"/>
      <c r="O14" s="58" t="s">
        <v>140</v>
      </c>
      <c r="P14" s="58" t="s">
        <v>141</v>
      </c>
    </row>
    <row r="15" spans="1:16" ht="12.75" customHeight="1" thickBot="1" x14ac:dyDescent="0.25">
      <c r="A15" s="10" t="str">
        <f t="shared" si="0"/>
        <v> BBS 101 </v>
      </c>
      <c r="B15" s="5" t="str">
        <f t="shared" si="1"/>
        <v>I</v>
      </c>
      <c r="C15" s="10">
        <f t="shared" si="2"/>
        <v>48686.338000000003</v>
      </c>
      <c r="D15" s="17" t="str">
        <f t="shared" si="3"/>
        <v>vis</v>
      </c>
      <c r="E15" s="55">
        <f>VLOOKUP(C15,Active!C$21:E$972,3,FALSE)</f>
        <v>18306.999271203502</v>
      </c>
      <c r="F15" s="5" t="s">
        <v>79</v>
      </c>
      <c r="G15" s="17" t="str">
        <f t="shared" si="4"/>
        <v>48686.338</v>
      </c>
      <c r="H15" s="10">
        <f t="shared" si="5"/>
        <v>18307</v>
      </c>
      <c r="I15" s="56" t="s">
        <v>144</v>
      </c>
      <c r="J15" s="57" t="s">
        <v>145</v>
      </c>
      <c r="K15" s="56">
        <v>18307</v>
      </c>
      <c r="L15" s="56" t="s">
        <v>146</v>
      </c>
      <c r="M15" s="57" t="s">
        <v>130</v>
      </c>
      <c r="N15" s="57"/>
      <c r="O15" s="58" t="s">
        <v>135</v>
      </c>
      <c r="P15" s="58" t="s">
        <v>147</v>
      </c>
    </row>
    <row r="16" spans="1:16" ht="12.75" customHeight="1" thickBot="1" x14ac:dyDescent="0.25">
      <c r="A16" s="10" t="str">
        <f t="shared" si="0"/>
        <v> BBS 109 </v>
      </c>
      <c r="B16" s="5" t="str">
        <f t="shared" si="1"/>
        <v>I</v>
      </c>
      <c r="C16" s="10">
        <f t="shared" si="2"/>
        <v>49749.411</v>
      </c>
      <c r="D16" s="17" t="str">
        <f t="shared" si="3"/>
        <v>vis</v>
      </c>
      <c r="E16" s="55">
        <f>VLOOKUP(C16,Active!C$21:E$972,3,FALSE)</f>
        <v>19164.988067268805</v>
      </c>
      <c r="F16" s="5" t="s">
        <v>79</v>
      </c>
      <c r="G16" s="17" t="str">
        <f t="shared" si="4"/>
        <v>49749.411</v>
      </c>
      <c r="H16" s="10">
        <f t="shared" si="5"/>
        <v>19165</v>
      </c>
      <c r="I16" s="56" t="s">
        <v>148</v>
      </c>
      <c r="J16" s="57" t="s">
        <v>149</v>
      </c>
      <c r="K16" s="56">
        <v>19165</v>
      </c>
      <c r="L16" s="56" t="s">
        <v>117</v>
      </c>
      <c r="M16" s="57" t="s">
        <v>130</v>
      </c>
      <c r="N16" s="57"/>
      <c r="O16" s="58" t="s">
        <v>150</v>
      </c>
      <c r="P16" s="58" t="s">
        <v>151</v>
      </c>
    </row>
    <row r="17" spans="1:16" ht="12.75" customHeight="1" thickBot="1" x14ac:dyDescent="0.25">
      <c r="A17" s="10" t="str">
        <f t="shared" si="0"/>
        <v> BBS 111 </v>
      </c>
      <c r="B17" s="5" t="str">
        <f t="shared" si="1"/>
        <v>I</v>
      </c>
      <c r="C17" s="10">
        <f t="shared" si="2"/>
        <v>50153.343999999997</v>
      </c>
      <c r="D17" s="17" t="str">
        <f t="shared" si="3"/>
        <v>vis</v>
      </c>
      <c r="E17" s="55">
        <f>VLOOKUP(C17,Active!C$21:E$972,3,FALSE)</f>
        <v>19490.995771688958</v>
      </c>
      <c r="F17" s="5" t="s">
        <v>79</v>
      </c>
      <c r="G17" s="17" t="str">
        <f t="shared" si="4"/>
        <v>50153.344</v>
      </c>
      <c r="H17" s="10">
        <f t="shared" si="5"/>
        <v>19491</v>
      </c>
      <c r="I17" s="56" t="s">
        <v>152</v>
      </c>
      <c r="J17" s="57" t="s">
        <v>153</v>
      </c>
      <c r="K17" s="56">
        <v>19491</v>
      </c>
      <c r="L17" s="56" t="s">
        <v>154</v>
      </c>
      <c r="M17" s="57" t="s">
        <v>130</v>
      </c>
      <c r="N17" s="57"/>
      <c r="O17" s="58" t="s">
        <v>135</v>
      </c>
      <c r="P17" s="58" t="s">
        <v>155</v>
      </c>
    </row>
    <row r="18" spans="1:16" ht="12.75" customHeight="1" thickBot="1" x14ac:dyDescent="0.25">
      <c r="A18" s="10" t="str">
        <f t="shared" si="0"/>
        <v> BBS 112 </v>
      </c>
      <c r="B18" s="5" t="str">
        <f t="shared" si="1"/>
        <v>I</v>
      </c>
      <c r="C18" s="10">
        <f t="shared" si="2"/>
        <v>50179.373</v>
      </c>
      <c r="D18" s="17" t="str">
        <f t="shared" si="3"/>
        <v>vis</v>
      </c>
      <c r="E18" s="55">
        <f>VLOOKUP(C18,Active!C$21:E$972,3,FALSE)</f>
        <v>19512.003351011153</v>
      </c>
      <c r="F18" s="5" t="s">
        <v>79</v>
      </c>
      <c r="G18" s="17" t="str">
        <f t="shared" si="4"/>
        <v>50179.373</v>
      </c>
      <c r="H18" s="10">
        <f t="shared" si="5"/>
        <v>19512</v>
      </c>
      <c r="I18" s="56" t="s">
        <v>156</v>
      </c>
      <c r="J18" s="57" t="s">
        <v>157</v>
      </c>
      <c r="K18" s="56">
        <v>19512</v>
      </c>
      <c r="L18" s="56" t="s">
        <v>158</v>
      </c>
      <c r="M18" s="57" t="s">
        <v>130</v>
      </c>
      <c r="N18" s="57"/>
      <c r="O18" s="58" t="s">
        <v>135</v>
      </c>
      <c r="P18" s="58" t="s">
        <v>159</v>
      </c>
    </row>
    <row r="19" spans="1:16" ht="12.75" customHeight="1" thickBot="1" x14ac:dyDescent="0.25">
      <c r="A19" s="10" t="str">
        <f t="shared" si="0"/>
        <v> BBS 115 </v>
      </c>
      <c r="B19" s="5" t="str">
        <f t="shared" si="1"/>
        <v>I</v>
      </c>
      <c r="C19" s="10">
        <f t="shared" si="2"/>
        <v>50464.355000000003</v>
      </c>
      <c r="D19" s="17" t="str">
        <f t="shared" si="3"/>
        <v>vis</v>
      </c>
      <c r="E19" s="55">
        <f>VLOOKUP(C19,Active!C$21:E$972,3,FALSE)</f>
        <v>19742.007652766806</v>
      </c>
      <c r="F19" s="5" t="s">
        <v>79</v>
      </c>
      <c r="G19" s="17" t="str">
        <f t="shared" si="4"/>
        <v>50464.355</v>
      </c>
      <c r="H19" s="10">
        <f t="shared" si="5"/>
        <v>19742</v>
      </c>
      <c r="I19" s="56" t="s">
        <v>160</v>
      </c>
      <c r="J19" s="57" t="s">
        <v>161</v>
      </c>
      <c r="K19" s="56">
        <v>19742</v>
      </c>
      <c r="L19" s="56" t="s">
        <v>111</v>
      </c>
      <c r="M19" s="57" t="s">
        <v>130</v>
      </c>
      <c r="N19" s="57"/>
      <c r="O19" s="58" t="s">
        <v>140</v>
      </c>
      <c r="P19" s="58" t="s">
        <v>162</v>
      </c>
    </row>
    <row r="20" spans="1:16" ht="12.75" customHeight="1" thickBot="1" x14ac:dyDescent="0.25">
      <c r="A20" s="10" t="str">
        <f t="shared" si="0"/>
        <v>IBVS 5263 </v>
      </c>
      <c r="B20" s="5" t="str">
        <f t="shared" si="1"/>
        <v>I</v>
      </c>
      <c r="C20" s="10">
        <f t="shared" si="2"/>
        <v>51481.584300000002</v>
      </c>
      <c r="D20" s="17" t="str">
        <f t="shared" si="3"/>
        <v>vis</v>
      </c>
      <c r="E20" s="55">
        <f>VLOOKUP(C20,Active!C$21:E$972,3,FALSE)</f>
        <v>20562.996749874299</v>
      </c>
      <c r="F20" s="5" t="s">
        <v>79</v>
      </c>
      <c r="G20" s="17" t="str">
        <f t="shared" si="4"/>
        <v>51481.5843</v>
      </c>
      <c r="H20" s="10">
        <f t="shared" si="5"/>
        <v>20563</v>
      </c>
      <c r="I20" s="56" t="s">
        <v>169</v>
      </c>
      <c r="J20" s="57" t="s">
        <v>170</v>
      </c>
      <c r="K20" s="56">
        <v>20563</v>
      </c>
      <c r="L20" s="56" t="s">
        <v>171</v>
      </c>
      <c r="M20" s="57" t="s">
        <v>172</v>
      </c>
      <c r="N20" s="57" t="s">
        <v>173</v>
      </c>
      <c r="O20" s="58" t="s">
        <v>174</v>
      </c>
      <c r="P20" s="59" t="s">
        <v>175</v>
      </c>
    </row>
    <row r="21" spans="1:16" ht="12.75" customHeight="1" thickBot="1" x14ac:dyDescent="0.25">
      <c r="A21" s="10" t="str">
        <f t="shared" si="0"/>
        <v>BAVM 152 </v>
      </c>
      <c r="B21" s="5" t="str">
        <f t="shared" si="1"/>
        <v>I</v>
      </c>
      <c r="C21" s="10">
        <f t="shared" si="2"/>
        <v>51558.4041</v>
      </c>
      <c r="D21" s="17" t="str">
        <f t="shared" si="3"/>
        <v>vis</v>
      </c>
      <c r="E21" s="55">
        <f>VLOOKUP(C21,Active!C$21:E$972,3,FALSE)</f>
        <v>20624.996751488463</v>
      </c>
      <c r="F21" s="5" t="s">
        <v>79</v>
      </c>
      <c r="G21" s="17" t="str">
        <f t="shared" si="4"/>
        <v>51558.4041</v>
      </c>
      <c r="H21" s="10">
        <f t="shared" si="5"/>
        <v>20625</v>
      </c>
      <c r="I21" s="56" t="s">
        <v>176</v>
      </c>
      <c r="J21" s="57" t="s">
        <v>177</v>
      </c>
      <c r="K21" s="56">
        <v>20625</v>
      </c>
      <c r="L21" s="56" t="s">
        <v>171</v>
      </c>
      <c r="M21" s="57" t="s">
        <v>172</v>
      </c>
      <c r="N21" s="57" t="s">
        <v>178</v>
      </c>
      <c r="O21" s="58" t="s">
        <v>179</v>
      </c>
      <c r="P21" s="59" t="s">
        <v>180</v>
      </c>
    </row>
    <row r="22" spans="1:16" ht="12.75" customHeight="1" thickBot="1" x14ac:dyDescent="0.25">
      <c r="A22" s="10" t="str">
        <f t="shared" si="0"/>
        <v>BAVM 158 </v>
      </c>
      <c r="B22" s="5" t="str">
        <f t="shared" si="1"/>
        <v>I</v>
      </c>
      <c r="C22" s="10">
        <f t="shared" si="2"/>
        <v>51569.552000000003</v>
      </c>
      <c r="D22" s="17" t="str">
        <f t="shared" si="3"/>
        <v>vis</v>
      </c>
      <c r="E22" s="55">
        <f>VLOOKUP(C22,Active!C$21:E$972,3,FALSE)</f>
        <v>20633.99403888045</v>
      </c>
      <c r="F22" s="5" t="s">
        <v>79</v>
      </c>
      <c r="G22" s="17" t="str">
        <f t="shared" si="4"/>
        <v>51569.552</v>
      </c>
      <c r="H22" s="10">
        <f t="shared" si="5"/>
        <v>20634</v>
      </c>
      <c r="I22" s="56" t="s">
        <v>181</v>
      </c>
      <c r="J22" s="57" t="s">
        <v>182</v>
      </c>
      <c r="K22" s="56" t="s">
        <v>183</v>
      </c>
      <c r="L22" s="56" t="s">
        <v>184</v>
      </c>
      <c r="M22" s="57" t="s">
        <v>172</v>
      </c>
      <c r="N22" s="57" t="s">
        <v>178</v>
      </c>
      <c r="O22" s="58" t="s">
        <v>179</v>
      </c>
      <c r="P22" s="59" t="s">
        <v>185</v>
      </c>
    </row>
    <row r="23" spans="1:16" ht="12.75" customHeight="1" thickBot="1" x14ac:dyDescent="0.25">
      <c r="A23" s="10" t="str">
        <f t="shared" si="0"/>
        <v>BAVM 152 </v>
      </c>
      <c r="B23" s="5" t="str">
        <f t="shared" si="1"/>
        <v>I</v>
      </c>
      <c r="C23" s="10">
        <f t="shared" si="2"/>
        <v>51610.440499999997</v>
      </c>
      <c r="D23" s="17" t="str">
        <f t="shared" si="3"/>
        <v>vis</v>
      </c>
      <c r="E23" s="55">
        <f>VLOOKUP(C23,Active!C$21:E$972,3,FALSE)</f>
        <v>20666.994477126846</v>
      </c>
      <c r="F23" s="5" t="s">
        <v>79</v>
      </c>
      <c r="G23" s="17" t="str">
        <f t="shared" si="4"/>
        <v>51610.4405</v>
      </c>
      <c r="H23" s="10">
        <f t="shared" si="5"/>
        <v>20667</v>
      </c>
      <c r="I23" s="56" t="s">
        <v>186</v>
      </c>
      <c r="J23" s="57" t="s">
        <v>187</v>
      </c>
      <c r="K23" s="56" t="s">
        <v>188</v>
      </c>
      <c r="L23" s="56" t="s">
        <v>189</v>
      </c>
      <c r="M23" s="57" t="s">
        <v>172</v>
      </c>
      <c r="N23" s="57" t="s">
        <v>79</v>
      </c>
      <c r="O23" s="58" t="s">
        <v>179</v>
      </c>
      <c r="P23" s="59" t="s">
        <v>180</v>
      </c>
    </row>
    <row r="24" spans="1:16" ht="12.75" customHeight="1" thickBot="1" x14ac:dyDescent="0.25">
      <c r="A24" s="10" t="str">
        <f t="shared" si="0"/>
        <v>BAVM 152 </v>
      </c>
      <c r="B24" s="5" t="str">
        <f t="shared" si="1"/>
        <v>I</v>
      </c>
      <c r="C24" s="10">
        <f t="shared" si="2"/>
        <v>51952.4133</v>
      </c>
      <c r="D24" s="17" t="str">
        <f t="shared" si="3"/>
        <v>vis</v>
      </c>
      <c r="E24" s="55">
        <f>VLOOKUP(C24,Active!C$21:E$972,3,FALSE)</f>
        <v>20942.995119565403</v>
      </c>
      <c r="F24" s="5" t="s">
        <v>79</v>
      </c>
      <c r="G24" s="17" t="str">
        <f t="shared" si="4"/>
        <v>51952.4133</v>
      </c>
      <c r="H24" s="10">
        <f t="shared" si="5"/>
        <v>20943</v>
      </c>
      <c r="I24" s="56" t="s">
        <v>195</v>
      </c>
      <c r="J24" s="57" t="s">
        <v>196</v>
      </c>
      <c r="K24" s="56" t="s">
        <v>197</v>
      </c>
      <c r="L24" s="56" t="s">
        <v>198</v>
      </c>
      <c r="M24" s="57" t="s">
        <v>172</v>
      </c>
      <c r="N24" s="57" t="s">
        <v>199</v>
      </c>
      <c r="O24" s="58" t="s">
        <v>200</v>
      </c>
      <c r="P24" s="59" t="s">
        <v>180</v>
      </c>
    </row>
    <row r="25" spans="1:16" ht="12.75" customHeight="1" thickBot="1" x14ac:dyDescent="0.25">
      <c r="A25" s="10" t="str">
        <f t="shared" si="0"/>
        <v>BAVM 152 </v>
      </c>
      <c r="B25" s="5" t="str">
        <f t="shared" si="1"/>
        <v>I</v>
      </c>
      <c r="C25" s="10">
        <f t="shared" si="2"/>
        <v>52253.502999999997</v>
      </c>
      <c r="D25" s="17" t="str">
        <f t="shared" si="3"/>
        <v>vis</v>
      </c>
      <c r="E25" s="55">
        <f>VLOOKUP(C25,Active!C$21:E$972,3,FALSE)</f>
        <v>21185.999682009056</v>
      </c>
      <c r="F25" s="5" t="s">
        <v>79</v>
      </c>
      <c r="G25" s="17" t="str">
        <f t="shared" si="4"/>
        <v>52253.5030</v>
      </c>
      <c r="H25" s="10">
        <f t="shared" si="5"/>
        <v>21186</v>
      </c>
      <c r="I25" s="56" t="s">
        <v>201</v>
      </c>
      <c r="J25" s="57" t="s">
        <v>202</v>
      </c>
      <c r="K25" s="56" t="s">
        <v>203</v>
      </c>
      <c r="L25" s="56" t="s">
        <v>204</v>
      </c>
      <c r="M25" s="57" t="s">
        <v>172</v>
      </c>
      <c r="N25" s="57" t="s">
        <v>199</v>
      </c>
      <c r="O25" s="58" t="s">
        <v>205</v>
      </c>
      <c r="P25" s="59" t="s">
        <v>180</v>
      </c>
    </row>
    <row r="26" spans="1:16" ht="12.75" customHeight="1" thickBot="1" x14ac:dyDescent="0.25">
      <c r="A26" s="10" t="str">
        <f t="shared" si="0"/>
        <v>BAVM 152 </v>
      </c>
      <c r="B26" s="5" t="str">
        <f t="shared" si="1"/>
        <v>I</v>
      </c>
      <c r="C26" s="10">
        <f t="shared" si="2"/>
        <v>52258.4565</v>
      </c>
      <c r="D26" s="17" t="str">
        <f t="shared" si="3"/>
        <v>vis</v>
      </c>
      <c r="E26" s="55">
        <f>VLOOKUP(C26,Active!C$21:E$972,3,FALSE)</f>
        <v>21189.99757067833</v>
      </c>
      <c r="F26" s="5" t="s">
        <v>79</v>
      </c>
      <c r="G26" s="17" t="str">
        <f t="shared" si="4"/>
        <v>52258.4565</v>
      </c>
      <c r="H26" s="10">
        <f t="shared" si="5"/>
        <v>21190</v>
      </c>
      <c r="I26" s="56" t="s">
        <v>206</v>
      </c>
      <c r="J26" s="57" t="s">
        <v>207</v>
      </c>
      <c r="K26" s="56" t="s">
        <v>208</v>
      </c>
      <c r="L26" s="56" t="s">
        <v>209</v>
      </c>
      <c r="M26" s="57" t="s">
        <v>172</v>
      </c>
      <c r="N26" s="57" t="s">
        <v>178</v>
      </c>
      <c r="O26" s="58" t="s">
        <v>210</v>
      </c>
      <c r="P26" s="59" t="s">
        <v>180</v>
      </c>
    </row>
    <row r="27" spans="1:16" ht="12.75" customHeight="1" thickBot="1" x14ac:dyDescent="0.25">
      <c r="A27" s="10" t="str">
        <f t="shared" si="0"/>
        <v>BAVM 158 </v>
      </c>
      <c r="B27" s="5" t="str">
        <f t="shared" si="1"/>
        <v>I</v>
      </c>
      <c r="C27" s="10">
        <f t="shared" si="2"/>
        <v>52279.516600000003</v>
      </c>
      <c r="D27" s="17" t="str">
        <f t="shared" si="3"/>
        <v>vis</v>
      </c>
      <c r="E27" s="55">
        <f>VLOOKUP(C27,Active!C$21:E$972,3,FALSE)</f>
        <v>21206.994832243639</v>
      </c>
      <c r="F27" s="5" t="s">
        <v>79</v>
      </c>
      <c r="G27" s="17" t="str">
        <f t="shared" si="4"/>
        <v>52279.5166</v>
      </c>
      <c r="H27" s="10">
        <f t="shared" si="5"/>
        <v>21207</v>
      </c>
      <c r="I27" s="56" t="s">
        <v>211</v>
      </c>
      <c r="J27" s="57" t="s">
        <v>212</v>
      </c>
      <c r="K27" s="56" t="s">
        <v>213</v>
      </c>
      <c r="L27" s="56" t="s">
        <v>214</v>
      </c>
      <c r="M27" s="57" t="s">
        <v>172</v>
      </c>
      <c r="N27" s="57" t="s">
        <v>199</v>
      </c>
      <c r="O27" s="58" t="s">
        <v>205</v>
      </c>
      <c r="P27" s="59" t="s">
        <v>185</v>
      </c>
    </row>
    <row r="28" spans="1:16" ht="12.75" customHeight="1" thickBot="1" x14ac:dyDescent="0.25">
      <c r="A28" s="10" t="str">
        <f t="shared" si="0"/>
        <v>IBVS 5583 </v>
      </c>
      <c r="B28" s="5" t="str">
        <f t="shared" si="1"/>
        <v>I</v>
      </c>
      <c r="C28" s="10">
        <f t="shared" si="2"/>
        <v>52279.517899999999</v>
      </c>
      <c r="D28" s="17" t="str">
        <f t="shared" si="3"/>
        <v>vis</v>
      </c>
      <c r="E28" s="55">
        <f>VLOOKUP(C28,Active!C$21:E$972,3,FALSE)</f>
        <v>21206.995881452331</v>
      </c>
      <c r="F28" s="5" t="s">
        <v>79</v>
      </c>
      <c r="G28" s="17" t="str">
        <f t="shared" si="4"/>
        <v>52279.5179</v>
      </c>
      <c r="H28" s="10">
        <f t="shared" si="5"/>
        <v>21207</v>
      </c>
      <c r="I28" s="56" t="s">
        <v>215</v>
      </c>
      <c r="J28" s="57" t="s">
        <v>216</v>
      </c>
      <c r="K28" s="56" t="s">
        <v>213</v>
      </c>
      <c r="L28" s="56" t="s">
        <v>217</v>
      </c>
      <c r="M28" s="57" t="s">
        <v>172</v>
      </c>
      <c r="N28" s="57" t="s">
        <v>218</v>
      </c>
      <c r="O28" s="58" t="s">
        <v>219</v>
      </c>
      <c r="P28" s="59" t="s">
        <v>220</v>
      </c>
    </row>
    <row r="29" spans="1:16" ht="12.75" customHeight="1" thickBot="1" x14ac:dyDescent="0.25">
      <c r="A29" s="10" t="str">
        <f t="shared" si="0"/>
        <v>IBVS 5357 </v>
      </c>
      <c r="B29" s="5" t="str">
        <f t="shared" si="1"/>
        <v>I</v>
      </c>
      <c r="C29" s="10">
        <f t="shared" si="2"/>
        <v>52295.622499999998</v>
      </c>
      <c r="D29" s="17" t="str">
        <f t="shared" si="3"/>
        <v>vis</v>
      </c>
      <c r="E29" s="55">
        <f>VLOOKUP(C29,Active!C$21:E$972,3,FALSE)</f>
        <v>21219.993640181139</v>
      </c>
      <c r="F29" s="5" t="s">
        <v>79</v>
      </c>
      <c r="G29" s="17" t="str">
        <f t="shared" si="4"/>
        <v>52295.6225</v>
      </c>
      <c r="H29" s="10">
        <f t="shared" si="5"/>
        <v>21220</v>
      </c>
      <c r="I29" s="56" t="s">
        <v>221</v>
      </c>
      <c r="J29" s="57" t="s">
        <v>222</v>
      </c>
      <c r="K29" s="56" t="s">
        <v>223</v>
      </c>
      <c r="L29" s="56" t="s">
        <v>224</v>
      </c>
      <c r="M29" s="57" t="s">
        <v>172</v>
      </c>
      <c r="N29" s="57" t="s">
        <v>225</v>
      </c>
      <c r="O29" s="58" t="s">
        <v>226</v>
      </c>
      <c r="P29" s="59" t="s">
        <v>227</v>
      </c>
    </row>
    <row r="30" spans="1:16" ht="12.75" customHeight="1" thickBot="1" x14ac:dyDescent="0.25">
      <c r="A30" s="10" t="str">
        <f t="shared" si="0"/>
        <v>BAVM 158 </v>
      </c>
      <c r="B30" s="5" t="str">
        <f t="shared" si="1"/>
        <v>I</v>
      </c>
      <c r="C30" s="10">
        <f t="shared" si="2"/>
        <v>52652.466099999998</v>
      </c>
      <c r="D30" s="17" t="str">
        <f t="shared" si="3"/>
        <v>vis</v>
      </c>
      <c r="E30" s="55">
        <f>VLOOKUP(C30,Active!C$21:E$972,3,FALSE)</f>
        <v>21507.996261588709</v>
      </c>
      <c r="F30" s="5" t="s">
        <v>79</v>
      </c>
      <c r="G30" s="17" t="str">
        <f t="shared" si="4"/>
        <v>52652.4661</v>
      </c>
      <c r="H30" s="10">
        <f t="shared" si="5"/>
        <v>21508</v>
      </c>
      <c r="I30" s="56" t="s">
        <v>228</v>
      </c>
      <c r="J30" s="57" t="s">
        <v>229</v>
      </c>
      <c r="K30" s="56" t="s">
        <v>230</v>
      </c>
      <c r="L30" s="56" t="s">
        <v>231</v>
      </c>
      <c r="M30" s="57" t="s">
        <v>172</v>
      </c>
      <c r="N30" s="57" t="s">
        <v>199</v>
      </c>
      <c r="O30" s="58" t="s">
        <v>205</v>
      </c>
      <c r="P30" s="59" t="s">
        <v>185</v>
      </c>
    </row>
    <row r="31" spans="1:16" ht="12.75" customHeight="1" thickBot="1" x14ac:dyDescent="0.25">
      <c r="A31" s="10" t="str">
        <f t="shared" si="0"/>
        <v>BAVM 158 </v>
      </c>
      <c r="B31" s="5" t="str">
        <f t="shared" si="1"/>
        <v>I</v>
      </c>
      <c r="C31" s="10">
        <f t="shared" si="2"/>
        <v>52688.398500000003</v>
      </c>
      <c r="D31" s="17" t="str">
        <f t="shared" si="3"/>
        <v>vis</v>
      </c>
      <c r="E31" s="55">
        <f>VLOOKUP(C31,Active!C$21:E$972,3,FALSE)</f>
        <v>21536.996712748452</v>
      </c>
      <c r="F31" s="5" t="s">
        <v>79</v>
      </c>
      <c r="G31" s="17" t="str">
        <f t="shared" si="4"/>
        <v>52688.3985</v>
      </c>
      <c r="H31" s="10">
        <f t="shared" si="5"/>
        <v>21537</v>
      </c>
      <c r="I31" s="56" t="s">
        <v>232</v>
      </c>
      <c r="J31" s="57" t="s">
        <v>233</v>
      </c>
      <c r="K31" s="56" t="s">
        <v>234</v>
      </c>
      <c r="L31" s="56" t="s">
        <v>235</v>
      </c>
      <c r="M31" s="57" t="s">
        <v>172</v>
      </c>
      <c r="N31" s="57" t="s">
        <v>79</v>
      </c>
      <c r="O31" s="58" t="s">
        <v>179</v>
      </c>
      <c r="P31" s="59" t="s">
        <v>185</v>
      </c>
    </row>
    <row r="32" spans="1:16" ht="12.75" customHeight="1" thickBot="1" x14ac:dyDescent="0.25">
      <c r="A32" s="10" t="str">
        <f t="shared" si="0"/>
        <v>BAVM 158 </v>
      </c>
      <c r="B32" s="5" t="str">
        <f t="shared" si="1"/>
        <v>I</v>
      </c>
      <c r="C32" s="10">
        <f t="shared" si="2"/>
        <v>52693.353900000002</v>
      </c>
      <c r="D32" s="17" t="str">
        <f t="shared" si="3"/>
        <v>vis</v>
      </c>
      <c r="E32" s="55">
        <f>VLOOKUP(C32,Active!C$21:E$972,3,FALSE)</f>
        <v>21540.996134876586</v>
      </c>
      <c r="F32" s="5" t="s">
        <v>79</v>
      </c>
      <c r="G32" s="17" t="str">
        <f t="shared" si="4"/>
        <v>52693.3539</v>
      </c>
      <c r="H32" s="10">
        <f t="shared" si="5"/>
        <v>21541</v>
      </c>
      <c r="I32" s="56" t="s">
        <v>236</v>
      </c>
      <c r="J32" s="57" t="s">
        <v>237</v>
      </c>
      <c r="K32" s="56" t="s">
        <v>238</v>
      </c>
      <c r="L32" s="56" t="s">
        <v>239</v>
      </c>
      <c r="M32" s="57" t="s">
        <v>172</v>
      </c>
      <c r="N32" s="57" t="s">
        <v>199</v>
      </c>
      <c r="O32" s="58" t="s">
        <v>240</v>
      </c>
      <c r="P32" s="59" t="s">
        <v>185</v>
      </c>
    </row>
    <row r="33" spans="1:16" ht="12.75" customHeight="1" thickBot="1" x14ac:dyDescent="0.25">
      <c r="A33" s="10" t="str">
        <f t="shared" si="0"/>
        <v>BAVM 158 </v>
      </c>
      <c r="B33" s="5" t="str">
        <f t="shared" si="1"/>
        <v>I</v>
      </c>
      <c r="C33" s="10">
        <f t="shared" si="2"/>
        <v>52693.354299999999</v>
      </c>
      <c r="D33" s="17" t="str">
        <f t="shared" si="3"/>
        <v>vis</v>
      </c>
      <c r="E33" s="55">
        <f>VLOOKUP(C33,Active!C$21:E$972,3,FALSE)</f>
        <v>21540.996457710029</v>
      </c>
      <c r="F33" s="5" t="s">
        <v>79</v>
      </c>
      <c r="G33" s="17" t="str">
        <f t="shared" si="4"/>
        <v>52693.3543</v>
      </c>
      <c r="H33" s="10">
        <f t="shared" si="5"/>
        <v>21541</v>
      </c>
      <c r="I33" s="56" t="s">
        <v>241</v>
      </c>
      <c r="J33" s="57" t="s">
        <v>242</v>
      </c>
      <c r="K33" s="56" t="s">
        <v>238</v>
      </c>
      <c r="L33" s="56" t="s">
        <v>243</v>
      </c>
      <c r="M33" s="57" t="s">
        <v>172</v>
      </c>
      <c r="N33" s="57" t="s">
        <v>79</v>
      </c>
      <c r="O33" s="58" t="s">
        <v>179</v>
      </c>
      <c r="P33" s="59" t="s">
        <v>185</v>
      </c>
    </row>
    <row r="34" spans="1:16" ht="12.75" customHeight="1" thickBot="1" x14ac:dyDescent="0.25">
      <c r="A34" s="10" t="str">
        <f t="shared" si="0"/>
        <v>BAVM 172 </v>
      </c>
      <c r="B34" s="5" t="str">
        <f t="shared" si="1"/>
        <v>I</v>
      </c>
      <c r="C34" s="10">
        <f t="shared" si="2"/>
        <v>53035.331400000003</v>
      </c>
      <c r="D34" s="17" t="str">
        <f t="shared" si="3"/>
        <v>vis</v>
      </c>
      <c r="E34" s="55">
        <f>VLOOKUP(C34,Active!C$21:E$972,3,FALSE)</f>
        <v>21817.000570608114</v>
      </c>
      <c r="F34" s="5" t="s">
        <v>79</v>
      </c>
      <c r="G34" s="17" t="str">
        <f t="shared" si="4"/>
        <v>53035.3314</v>
      </c>
      <c r="H34" s="10">
        <f t="shared" si="5"/>
        <v>21817</v>
      </c>
      <c r="I34" s="56" t="s">
        <v>244</v>
      </c>
      <c r="J34" s="57" t="s">
        <v>245</v>
      </c>
      <c r="K34" s="56" t="s">
        <v>246</v>
      </c>
      <c r="L34" s="56" t="s">
        <v>247</v>
      </c>
      <c r="M34" s="57" t="s">
        <v>172</v>
      </c>
      <c r="N34" s="57" t="s">
        <v>178</v>
      </c>
      <c r="O34" s="58" t="s">
        <v>200</v>
      </c>
      <c r="P34" s="59" t="s">
        <v>248</v>
      </c>
    </row>
    <row r="35" spans="1:16" ht="12.75" customHeight="1" thickBot="1" x14ac:dyDescent="0.25">
      <c r="A35" s="10" t="str">
        <f t="shared" si="0"/>
        <v>BAVM 172 </v>
      </c>
      <c r="B35" s="5" t="str">
        <f t="shared" si="1"/>
        <v>I</v>
      </c>
      <c r="C35" s="10">
        <f t="shared" si="2"/>
        <v>53056.391199999998</v>
      </c>
      <c r="D35" s="17" t="str">
        <f t="shared" si="3"/>
        <v>vis</v>
      </c>
      <c r="E35" s="55">
        <f>VLOOKUP(C35,Active!C$21:E$972,3,FALSE)</f>
        <v>21833.997590048333</v>
      </c>
      <c r="F35" s="5" t="s">
        <v>79</v>
      </c>
      <c r="G35" s="17" t="str">
        <f t="shared" si="4"/>
        <v>53056.3912</v>
      </c>
      <c r="H35" s="10">
        <f t="shared" si="5"/>
        <v>21834</v>
      </c>
      <c r="I35" s="56" t="s">
        <v>249</v>
      </c>
      <c r="J35" s="57" t="s">
        <v>250</v>
      </c>
      <c r="K35" s="56" t="s">
        <v>251</v>
      </c>
      <c r="L35" s="56" t="s">
        <v>209</v>
      </c>
      <c r="M35" s="57" t="s">
        <v>172</v>
      </c>
      <c r="N35" s="57" t="s">
        <v>199</v>
      </c>
      <c r="O35" s="58" t="s">
        <v>252</v>
      </c>
      <c r="P35" s="59" t="s">
        <v>248</v>
      </c>
    </row>
    <row r="36" spans="1:16" ht="12.75" customHeight="1" thickBot="1" x14ac:dyDescent="0.25">
      <c r="A36" s="10" t="str">
        <f t="shared" si="0"/>
        <v>BAVM 178 </v>
      </c>
      <c r="B36" s="5" t="str">
        <f t="shared" si="1"/>
        <v>I</v>
      </c>
      <c r="C36" s="10">
        <f t="shared" si="2"/>
        <v>53766.350899999998</v>
      </c>
      <c r="D36" s="17" t="str">
        <f t="shared" si="3"/>
        <v>vis</v>
      </c>
      <c r="E36" s="55">
        <f>VLOOKUP(C36,Active!C$21:E$972,3,FALSE)</f>
        <v>22406.99442870183</v>
      </c>
      <c r="F36" s="5" t="s">
        <v>79</v>
      </c>
      <c r="G36" s="17" t="str">
        <f t="shared" si="4"/>
        <v>53766.3509</v>
      </c>
      <c r="H36" s="10">
        <f t="shared" si="5"/>
        <v>22407</v>
      </c>
      <c r="I36" s="56" t="s">
        <v>253</v>
      </c>
      <c r="J36" s="57" t="s">
        <v>254</v>
      </c>
      <c r="K36" s="56" t="s">
        <v>255</v>
      </c>
      <c r="L36" s="56" t="s">
        <v>256</v>
      </c>
      <c r="M36" s="57" t="s">
        <v>257</v>
      </c>
      <c r="N36" s="57" t="s">
        <v>79</v>
      </c>
      <c r="O36" s="58" t="s">
        <v>258</v>
      </c>
      <c r="P36" s="59" t="s">
        <v>259</v>
      </c>
    </row>
    <row r="37" spans="1:16" ht="12.75" customHeight="1" thickBot="1" x14ac:dyDescent="0.25">
      <c r="A37" s="10" t="str">
        <f t="shared" si="0"/>
        <v>OEJV 0074 </v>
      </c>
      <c r="B37" s="5" t="str">
        <f t="shared" si="1"/>
        <v>I</v>
      </c>
      <c r="C37" s="10">
        <f t="shared" si="2"/>
        <v>53766.35153</v>
      </c>
      <c r="D37" s="17" t="str">
        <f t="shared" si="3"/>
        <v>vis</v>
      </c>
      <c r="E37" s="55">
        <f>VLOOKUP(C37,Active!C$21:E$972,3,FALSE)</f>
        <v>22406.994937164505</v>
      </c>
      <c r="F37" s="5" t="s">
        <v>79</v>
      </c>
      <c r="G37" s="17" t="str">
        <f t="shared" si="4"/>
        <v>53766.35153</v>
      </c>
      <c r="H37" s="10">
        <f t="shared" si="5"/>
        <v>22407</v>
      </c>
      <c r="I37" s="56" t="s">
        <v>260</v>
      </c>
      <c r="J37" s="57" t="s">
        <v>261</v>
      </c>
      <c r="K37" s="56" t="s">
        <v>255</v>
      </c>
      <c r="L37" s="56" t="s">
        <v>262</v>
      </c>
      <c r="M37" s="57" t="s">
        <v>257</v>
      </c>
      <c r="N37" s="57" t="s">
        <v>218</v>
      </c>
      <c r="O37" s="58" t="s">
        <v>263</v>
      </c>
      <c r="P37" s="59" t="s">
        <v>194</v>
      </c>
    </row>
    <row r="38" spans="1:16" ht="12.75" customHeight="1" thickBot="1" x14ac:dyDescent="0.25">
      <c r="A38" s="10" t="str">
        <f t="shared" si="0"/>
        <v>BAVM 178 </v>
      </c>
      <c r="B38" s="5" t="str">
        <f t="shared" si="1"/>
        <v>I</v>
      </c>
      <c r="C38" s="10">
        <f t="shared" si="2"/>
        <v>53766.351600000002</v>
      </c>
      <c r="D38" s="17" t="str">
        <f t="shared" si="3"/>
        <v>vis</v>
      </c>
      <c r="E38" s="55">
        <f>VLOOKUP(C38,Active!C$21:E$972,3,FALSE)</f>
        <v>22406.994993660359</v>
      </c>
      <c r="F38" s="5" t="s">
        <v>79</v>
      </c>
      <c r="G38" s="17" t="str">
        <f t="shared" si="4"/>
        <v>53766.3516</v>
      </c>
      <c r="H38" s="10">
        <f t="shared" si="5"/>
        <v>22407</v>
      </c>
      <c r="I38" s="56" t="s">
        <v>264</v>
      </c>
      <c r="J38" s="57" t="s">
        <v>261</v>
      </c>
      <c r="K38" s="56" t="s">
        <v>255</v>
      </c>
      <c r="L38" s="56" t="s">
        <v>265</v>
      </c>
      <c r="M38" s="57" t="s">
        <v>257</v>
      </c>
      <c r="N38" s="57" t="s">
        <v>79</v>
      </c>
      <c r="O38" s="58" t="s">
        <v>266</v>
      </c>
      <c r="P38" s="59" t="s">
        <v>259</v>
      </c>
    </row>
    <row r="39" spans="1:16" ht="12.75" customHeight="1" thickBot="1" x14ac:dyDescent="0.25">
      <c r="A39" s="10" t="str">
        <f t="shared" si="0"/>
        <v>BAVM 209 </v>
      </c>
      <c r="B39" s="5" t="str">
        <f t="shared" si="1"/>
        <v>I</v>
      </c>
      <c r="C39" s="10">
        <f t="shared" si="2"/>
        <v>54829.440399999999</v>
      </c>
      <c r="D39" s="17" t="str">
        <f t="shared" si="3"/>
        <v>vis</v>
      </c>
      <c r="E39" s="55">
        <f>VLOOKUP(C39,Active!C$21:E$972,3,FALSE)</f>
        <v>23264.996541646724</v>
      </c>
      <c r="F39" s="5" t="s">
        <v>79</v>
      </c>
      <c r="G39" s="17" t="str">
        <f t="shared" si="4"/>
        <v>54829.4404</v>
      </c>
      <c r="H39" s="10">
        <f t="shared" si="5"/>
        <v>23265</v>
      </c>
      <c r="I39" s="56" t="s">
        <v>267</v>
      </c>
      <c r="J39" s="57" t="s">
        <v>268</v>
      </c>
      <c r="K39" s="56" t="s">
        <v>269</v>
      </c>
      <c r="L39" s="56" t="s">
        <v>270</v>
      </c>
      <c r="M39" s="57" t="s">
        <v>257</v>
      </c>
      <c r="N39" s="57" t="s">
        <v>79</v>
      </c>
      <c r="O39" s="58" t="s">
        <v>200</v>
      </c>
      <c r="P39" s="59" t="s">
        <v>271</v>
      </c>
    </row>
    <row r="40" spans="1:16" ht="12.75" customHeight="1" thickBot="1" x14ac:dyDescent="0.25">
      <c r="A40" s="10" t="str">
        <f t="shared" si="0"/>
        <v>IBVS 5929 </v>
      </c>
      <c r="B40" s="5" t="str">
        <f t="shared" si="1"/>
        <v>I</v>
      </c>
      <c r="C40" s="10">
        <f t="shared" si="2"/>
        <v>54856.696799999998</v>
      </c>
      <c r="D40" s="17" t="str">
        <f t="shared" si="3"/>
        <v>vis</v>
      </c>
      <c r="E40" s="55">
        <f>VLOOKUP(C40,Active!C$21:E$972,3,FALSE)</f>
        <v>23286.9947353936</v>
      </c>
      <c r="F40" s="5" t="s">
        <v>79</v>
      </c>
      <c r="G40" s="17" t="str">
        <f t="shared" si="4"/>
        <v>54856.6968</v>
      </c>
      <c r="H40" s="10">
        <f t="shared" si="5"/>
        <v>23287</v>
      </c>
      <c r="I40" s="56" t="s">
        <v>278</v>
      </c>
      <c r="J40" s="57" t="s">
        <v>279</v>
      </c>
      <c r="K40" s="56" t="s">
        <v>280</v>
      </c>
      <c r="L40" s="56" t="s">
        <v>281</v>
      </c>
      <c r="M40" s="57" t="s">
        <v>257</v>
      </c>
      <c r="N40" s="57" t="s">
        <v>218</v>
      </c>
      <c r="O40" s="58" t="s">
        <v>282</v>
      </c>
      <c r="P40" s="59" t="s">
        <v>283</v>
      </c>
    </row>
    <row r="41" spans="1:16" ht="12.75" customHeight="1" thickBot="1" x14ac:dyDescent="0.25">
      <c r="A41" s="10" t="str">
        <f t="shared" si="0"/>
        <v>IBVS 5966 </v>
      </c>
      <c r="B41" s="5" t="str">
        <f t="shared" si="1"/>
        <v>I</v>
      </c>
      <c r="C41" s="10">
        <f t="shared" si="2"/>
        <v>55448.953200000004</v>
      </c>
      <c r="D41" s="17" t="str">
        <f t="shared" si="3"/>
        <v>vis</v>
      </c>
      <c r="E41" s="55">
        <f>VLOOKUP(C41,Active!C$21:E$972,3,FALSE)</f>
        <v>23764.99516960459</v>
      </c>
      <c r="F41" s="5" t="s">
        <v>79</v>
      </c>
      <c r="G41" s="17" t="str">
        <f t="shared" si="4"/>
        <v>55448.9532</v>
      </c>
      <c r="H41" s="10">
        <f t="shared" si="5"/>
        <v>23765</v>
      </c>
      <c r="I41" s="56" t="s">
        <v>284</v>
      </c>
      <c r="J41" s="57" t="s">
        <v>285</v>
      </c>
      <c r="K41" s="56" t="s">
        <v>286</v>
      </c>
      <c r="L41" s="56" t="s">
        <v>198</v>
      </c>
      <c r="M41" s="57" t="s">
        <v>257</v>
      </c>
      <c r="N41" s="57" t="s">
        <v>218</v>
      </c>
      <c r="O41" s="58" t="s">
        <v>282</v>
      </c>
      <c r="P41" s="59" t="s">
        <v>287</v>
      </c>
    </row>
    <row r="42" spans="1:16" ht="12.75" customHeight="1" thickBot="1" x14ac:dyDescent="0.25">
      <c r="A42" s="10" t="str">
        <f t="shared" si="0"/>
        <v>BAVM 220 </v>
      </c>
      <c r="B42" s="5" t="str">
        <f t="shared" si="1"/>
        <v>I</v>
      </c>
      <c r="C42" s="10">
        <f t="shared" si="2"/>
        <v>55627.3727</v>
      </c>
      <c r="D42" s="17" t="str">
        <f t="shared" si="3"/>
        <v>vis</v>
      </c>
      <c r="E42" s="55">
        <f>VLOOKUP(C42,Active!C$21:E$972,3,FALSE)</f>
        <v>23908.994624016064</v>
      </c>
      <c r="F42" s="5" t="s">
        <v>79</v>
      </c>
      <c r="G42" s="17" t="str">
        <f t="shared" si="4"/>
        <v>55627.3727</v>
      </c>
      <c r="H42" s="10">
        <f t="shared" si="5"/>
        <v>23909</v>
      </c>
      <c r="I42" s="56" t="s">
        <v>288</v>
      </c>
      <c r="J42" s="57" t="s">
        <v>289</v>
      </c>
      <c r="K42" s="56" t="s">
        <v>290</v>
      </c>
      <c r="L42" s="56" t="s">
        <v>291</v>
      </c>
      <c r="M42" s="57" t="s">
        <v>257</v>
      </c>
      <c r="N42" s="57" t="s">
        <v>199</v>
      </c>
      <c r="O42" s="58" t="s">
        <v>205</v>
      </c>
      <c r="P42" s="59" t="s">
        <v>292</v>
      </c>
    </row>
    <row r="43" spans="1:16" ht="12.75" customHeight="1" thickBot="1" x14ac:dyDescent="0.25">
      <c r="A43" s="10" t="str">
        <f t="shared" ref="A43:A62" si="6">P43</f>
        <v>IBVS 6029 </v>
      </c>
      <c r="B43" s="5" t="str">
        <f t="shared" ref="B43:B62" si="7">IF(H43=INT(H43),"I","II")</f>
        <v>I</v>
      </c>
      <c r="C43" s="10">
        <f t="shared" ref="C43:C62" si="8">1*G43</f>
        <v>55955.718500000003</v>
      </c>
      <c r="D43" s="17" t="str">
        <f t="shared" ref="D43:D62" si="9">VLOOKUP(F43,I$1:J$5,2,FALSE)</f>
        <v>vis</v>
      </c>
      <c r="E43" s="55">
        <f>VLOOKUP(C43,Active!C$21:E$972,3,FALSE)</f>
        <v>24173.997138081515</v>
      </c>
      <c r="F43" s="5" t="s">
        <v>79</v>
      </c>
      <c r="G43" s="17" t="str">
        <f t="shared" ref="G43:G62" si="10">MID(I43,3,LEN(I43)-3)</f>
        <v>55955.7185</v>
      </c>
      <c r="H43" s="10">
        <f t="shared" ref="H43:H62" si="11">1*K43</f>
        <v>24174</v>
      </c>
      <c r="I43" s="56" t="s">
        <v>293</v>
      </c>
      <c r="J43" s="57" t="s">
        <v>294</v>
      </c>
      <c r="K43" s="56" t="s">
        <v>295</v>
      </c>
      <c r="L43" s="56" t="s">
        <v>296</v>
      </c>
      <c r="M43" s="57" t="s">
        <v>257</v>
      </c>
      <c r="N43" s="57" t="s">
        <v>79</v>
      </c>
      <c r="O43" s="58" t="s">
        <v>131</v>
      </c>
      <c r="P43" s="59" t="s">
        <v>297</v>
      </c>
    </row>
    <row r="44" spans="1:16" ht="12.75" customHeight="1" thickBot="1" x14ac:dyDescent="0.25">
      <c r="A44" s="10" t="str">
        <f t="shared" si="6"/>
        <v>IBVS 6063 </v>
      </c>
      <c r="B44" s="5" t="str">
        <f t="shared" si="7"/>
        <v>I</v>
      </c>
      <c r="C44" s="10">
        <f t="shared" si="8"/>
        <v>56323.704299999998</v>
      </c>
      <c r="D44" s="17" t="str">
        <f t="shared" si="9"/>
        <v>vis</v>
      </c>
      <c r="E44" s="55">
        <f>VLOOKUP(C44,Active!C$21:E$972,3,FALSE)</f>
        <v>24470.992446504479</v>
      </c>
      <c r="F44" s="5" t="s">
        <v>79</v>
      </c>
      <c r="G44" s="17" t="str">
        <f t="shared" si="10"/>
        <v>56323.7043</v>
      </c>
      <c r="H44" s="10">
        <f t="shared" si="11"/>
        <v>24471</v>
      </c>
      <c r="I44" s="56" t="s">
        <v>298</v>
      </c>
      <c r="J44" s="57" t="s">
        <v>299</v>
      </c>
      <c r="K44" s="56" t="s">
        <v>300</v>
      </c>
      <c r="L44" s="56" t="s">
        <v>301</v>
      </c>
      <c r="M44" s="57" t="s">
        <v>257</v>
      </c>
      <c r="N44" s="57" t="s">
        <v>79</v>
      </c>
      <c r="O44" s="58" t="s">
        <v>131</v>
      </c>
      <c r="P44" s="59" t="s">
        <v>302</v>
      </c>
    </row>
    <row r="45" spans="1:16" ht="12.75" customHeight="1" thickBot="1" x14ac:dyDescent="0.25">
      <c r="A45" s="10" t="str">
        <f t="shared" si="6"/>
        <v> MVS 3.142 </v>
      </c>
      <c r="B45" s="5" t="str">
        <f t="shared" si="7"/>
        <v>I</v>
      </c>
      <c r="C45" s="10">
        <f t="shared" si="8"/>
        <v>26003.363000000001</v>
      </c>
      <c r="D45" s="17" t="str">
        <f t="shared" si="9"/>
        <v>vis</v>
      </c>
      <c r="E45" s="55">
        <f>VLOOKUP(C45,Active!C$21:E$972,3,FALSE)</f>
        <v>-5.811002002383836E-2</v>
      </c>
      <c r="F45" s="5" t="s">
        <v>79</v>
      </c>
      <c r="G45" s="17" t="str">
        <f t="shared" si="10"/>
        <v>26003.363</v>
      </c>
      <c r="H45" s="10">
        <f t="shared" si="11"/>
        <v>0</v>
      </c>
      <c r="I45" s="56" t="s">
        <v>81</v>
      </c>
      <c r="J45" s="57" t="s">
        <v>82</v>
      </c>
      <c r="K45" s="56">
        <v>0</v>
      </c>
      <c r="L45" s="56" t="s">
        <v>83</v>
      </c>
      <c r="M45" s="57" t="s">
        <v>84</v>
      </c>
      <c r="N45" s="57"/>
      <c r="O45" s="58" t="s">
        <v>85</v>
      </c>
      <c r="P45" s="58" t="s">
        <v>86</v>
      </c>
    </row>
    <row r="46" spans="1:16" ht="12.75" customHeight="1" thickBot="1" x14ac:dyDescent="0.25">
      <c r="A46" s="10" t="str">
        <f t="shared" si="6"/>
        <v> MVS 3.142 </v>
      </c>
      <c r="B46" s="5" t="str">
        <f t="shared" si="7"/>
        <v>I</v>
      </c>
      <c r="C46" s="10">
        <f t="shared" si="8"/>
        <v>27060.329000000002</v>
      </c>
      <c r="D46" s="17" t="str">
        <f t="shared" si="9"/>
        <v>vis</v>
      </c>
      <c r="E46" s="55">
        <f>VLOOKUP(C46,Active!C$21:E$972,3,FALSE)</f>
        <v>853.00182643021287</v>
      </c>
      <c r="F46" s="5" t="s">
        <v>79</v>
      </c>
      <c r="G46" s="17" t="str">
        <f t="shared" si="10"/>
        <v>27060.329</v>
      </c>
      <c r="H46" s="10">
        <f t="shared" si="11"/>
        <v>853</v>
      </c>
      <c r="I46" s="56" t="s">
        <v>87</v>
      </c>
      <c r="J46" s="57" t="s">
        <v>88</v>
      </c>
      <c r="K46" s="56">
        <v>853</v>
      </c>
      <c r="L46" s="56" t="s">
        <v>89</v>
      </c>
      <c r="M46" s="57" t="s">
        <v>84</v>
      </c>
      <c r="N46" s="57"/>
      <c r="O46" s="58" t="s">
        <v>85</v>
      </c>
      <c r="P46" s="58" t="s">
        <v>86</v>
      </c>
    </row>
    <row r="47" spans="1:16" ht="12.75" customHeight="1" thickBot="1" x14ac:dyDescent="0.25">
      <c r="A47" s="10" t="str">
        <f t="shared" si="6"/>
        <v> MVS 3.142 </v>
      </c>
      <c r="B47" s="5" t="str">
        <f t="shared" si="7"/>
        <v>I</v>
      </c>
      <c r="C47" s="10">
        <f t="shared" si="8"/>
        <v>27315.538</v>
      </c>
      <c r="D47" s="17" t="str">
        <f t="shared" si="9"/>
        <v>vis</v>
      </c>
      <c r="E47" s="55">
        <f>VLOOKUP(C47,Active!C$21:E$972,3,FALSE)</f>
        <v>1058.9768278224312</v>
      </c>
      <c r="F47" s="5" t="s">
        <v>79</v>
      </c>
      <c r="G47" s="17" t="str">
        <f t="shared" si="10"/>
        <v>27315.538</v>
      </c>
      <c r="H47" s="10">
        <f t="shared" si="11"/>
        <v>1059</v>
      </c>
      <c r="I47" s="56" t="s">
        <v>90</v>
      </c>
      <c r="J47" s="57" t="s">
        <v>91</v>
      </c>
      <c r="K47" s="56">
        <v>1059</v>
      </c>
      <c r="L47" s="56" t="s">
        <v>92</v>
      </c>
      <c r="M47" s="57" t="s">
        <v>84</v>
      </c>
      <c r="N47" s="57"/>
      <c r="O47" s="58" t="s">
        <v>85</v>
      </c>
      <c r="P47" s="58" t="s">
        <v>86</v>
      </c>
    </row>
    <row r="48" spans="1:16" ht="12.75" customHeight="1" thickBot="1" x14ac:dyDescent="0.25">
      <c r="A48" s="10" t="str">
        <f t="shared" si="6"/>
        <v> MVS 3.142 </v>
      </c>
      <c r="B48" s="5" t="str">
        <f t="shared" si="7"/>
        <v>I</v>
      </c>
      <c r="C48" s="10">
        <f t="shared" si="8"/>
        <v>30378.446</v>
      </c>
      <c r="D48" s="17" t="str">
        <f t="shared" si="9"/>
        <v>vis</v>
      </c>
      <c r="E48" s="55">
        <f>VLOOKUP(C48,Active!C$21:E$972,3,FALSE)</f>
        <v>3530.999677973638</v>
      </c>
      <c r="F48" s="5" t="s">
        <v>79</v>
      </c>
      <c r="G48" s="17" t="str">
        <f t="shared" si="10"/>
        <v>30378.446</v>
      </c>
      <c r="H48" s="10">
        <f t="shared" si="11"/>
        <v>3531</v>
      </c>
      <c r="I48" s="56" t="s">
        <v>93</v>
      </c>
      <c r="J48" s="57" t="s">
        <v>94</v>
      </c>
      <c r="K48" s="56">
        <v>3531</v>
      </c>
      <c r="L48" s="56" t="s">
        <v>95</v>
      </c>
      <c r="M48" s="57" t="s">
        <v>84</v>
      </c>
      <c r="N48" s="57"/>
      <c r="O48" s="58" t="s">
        <v>96</v>
      </c>
      <c r="P48" s="58" t="s">
        <v>86</v>
      </c>
    </row>
    <row r="49" spans="1:16" ht="12.75" customHeight="1" thickBot="1" x14ac:dyDescent="0.25">
      <c r="A49" s="10" t="str">
        <f t="shared" si="6"/>
        <v> MVS 3.142 </v>
      </c>
      <c r="B49" s="5" t="str">
        <f t="shared" si="7"/>
        <v>I</v>
      </c>
      <c r="C49" s="10">
        <f t="shared" si="8"/>
        <v>31441.534</v>
      </c>
      <c r="D49" s="17" t="str">
        <f t="shared" si="9"/>
        <v>vis</v>
      </c>
      <c r="E49" s="55">
        <f>VLOOKUP(C49,Active!C$21:E$972,3,FALSE)</f>
        <v>4389.0005802931155</v>
      </c>
      <c r="F49" s="5" t="s">
        <v>79</v>
      </c>
      <c r="G49" s="17" t="str">
        <f t="shared" si="10"/>
        <v>31441.534</v>
      </c>
      <c r="H49" s="10">
        <f t="shared" si="11"/>
        <v>4389</v>
      </c>
      <c r="I49" s="56" t="s">
        <v>97</v>
      </c>
      <c r="J49" s="57" t="s">
        <v>98</v>
      </c>
      <c r="K49" s="56">
        <v>4389</v>
      </c>
      <c r="L49" s="56" t="s">
        <v>99</v>
      </c>
      <c r="M49" s="57" t="s">
        <v>84</v>
      </c>
      <c r="N49" s="57"/>
      <c r="O49" s="58" t="s">
        <v>96</v>
      </c>
      <c r="P49" s="58" t="s">
        <v>86</v>
      </c>
    </row>
    <row r="50" spans="1:16" ht="12.75" customHeight="1" thickBot="1" x14ac:dyDescent="0.25">
      <c r="A50" s="10" t="str">
        <f t="shared" si="6"/>
        <v> MVS 3.142 </v>
      </c>
      <c r="B50" s="5" t="str">
        <f t="shared" si="7"/>
        <v>I</v>
      </c>
      <c r="C50" s="10">
        <f t="shared" si="8"/>
        <v>31446.555</v>
      </c>
      <c r="D50" s="17" t="str">
        <f t="shared" si="9"/>
        <v>vis</v>
      </c>
      <c r="E50" s="55">
        <f>VLOOKUP(C50,Active!C$21:E$972,3,FALSE)</f>
        <v>4393.0529471061609</v>
      </c>
      <c r="F50" s="5" t="s">
        <v>79</v>
      </c>
      <c r="G50" s="17" t="str">
        <f t="shared" si="10"/>
        <v>31446.555</v>
      </c>
      <c r="H50" s="10">
        <f t="shared" si="11"/>
        <v>4393</v>
      </c>
      <c r="I50" s="56" t="s">
        <v>100</v>
      </c>
      <c r="J50" s="57" t="s">
        <v>101</v>
      </c>
      <c r="K50" s="56">
        <v>4393</v>
      </c>
      <c r="L50" s="56" t="s">
        <v>102</v>
      </c>
      <c r="M50" s="57" t="s">
        <v>84</v>
      </c>
      <c r="N50" s="57"/>
      <c r="O50" s="58" t="s">
        <v>85</v>
      </c>
      <c r="P50" s="58" t="s">
        <v>86</v>
      </c>
    </row>
    <row r="51" spans="1:16" ht="12.75" customHeight="1" thickBot="1" x14ac:dyDescent="0.25">
      <c r="A51" s="10" t="str">
        <f t="shared" si="6"/>
        <v> MVS 3.142 </v>
      </c>
      <c r="B51" s="5" t="str">
        <f t="shared" si="7"/>
        <v>I</v>
      </c>
      <c r="C51" s="10">
        <f t="shared" si="8"/>
        <v>36608.29</v>
      </c>
      <c r="D51" s="17" t="str">
        <f t="shared" si="9"/>
        <v>vis</v>
      </c>
      <c r="E51" s="55">
        <f>VLOOKUP(C51,Active!C$21:E$972,3,FALSE)</f>
        <v>8559.0046722070274</v>
      </c>
      <c r="F51" s="5" t="s">
        <v>79</v>
      </c>
      <c r="G51" s="17" t="str">
        <f t="shared" si="10"/>
        <v>36608.29</v>
      </c>
      <c r="H51" s="10">
        <f t="shared" si="11"/>
        <v>8559</v>
      </c>
      <c r="I51" s="56" t="s">
        <v>103</v>
      </c>
      <c r="J51" s="57" t="s">
        <v>104</v>
      </c>
      <c r="K51" s="56">
        <v>8559</v>
      </c>
      <c r="L51" s="56" t="s">
        <v>105</v>
      </c>
      <c r="M51" s="57" t="s">
        <v>80</v>
      </c>
      <c r="N51" s="57"/>
      <c r="O51" s="58" t="s">
        <v>96</v>
      </c>
      <c r="P51" s="58" t="s">
        <v>86</v>
      </c>
    </row>
    <row r="52" spans="1:16" ht="12.75" customHeight="1" thickBot="1" x14ac:dyDescent="0.25">
      <c r="A52" s="10" t="str">
        <f t="shared" si="6"/>
        <v> MVS 3.142 </v>
      </c>
      <c r="B52" s="5" t="str">
        <f t="shared" si="7"/>
        <v>I</v>
      </c>
      <c r="C52" s="10">
        <f t="shared" si="8"/>
        <v>36655.351000000002</v>
      </c>
      <c r="D52" s="17" t="str">
        <f t="shared" si="9"/>
        <v>vis</v>
      </c>
      <c r="E52" s="55">
        <f>VLOOKUP(C52,Active!C$21:E$972,3,FALSE)</f>
        <v>8596.9868340450485</v>
      </c>
      <c r="F52" s="5" t="s">
        <v>79</v>
      </c>
      <c r="G52" s="17" t="str">
        <f t="shared" si="10"/>
        <v>36655.351</v>
      </c>
      <c r="H52" s="10">
        <f t="shared" si="11"/>
        <v>8597</v>
      </c>
      <c r="I52" s="56" t="s">
        <v>106</v>
      </c>
      <c r="J52" s="57" t="s">
        <v>107</v>
      </c>
      <c r="K52" s="56">
        <v>8597</v>
      </c>
      <c r="L52" s="56" t="s">
        <v>108</v>
      </c>
      <c r="M52" s="57" t="s">
        <v>84</v>
      </c>
      <c r="N52" s="57"/>
      <c r="O52" s="58" t="s">
        <v>96</v>
      </c>
      <c r="P52" s="58" t="s">
        <v>86</v>
      </c>
    </row>
    <row r="53" spans="1:16" ht="12.75" customHeight="1" thickBot="1" x14ac:dyDescent="0.25">
      <c r="A53" s="10" t="str">
        <f t="shared" si="6"/>
        <v> MVS 3.142 </v>
      </c>
      <c r="B53" s="5" t="str">
        <f t="shared" si="7"/>
        <v>I</v>
      </c>
      <c r="C53" s="10">
        <f t="shared" si="8"/>
        <v>36660.332000000002</v>
      </c>
      <c r="D53" s="17" t="str">
        <f t="shared" si="9"/>
        <v>vis</v>
      </c>
      <c r="E53" s="55">
        <f>VLOOKUP(C53,Active!C$21:E$972,3,FALSE)</f>
        <v>8601.0069175136341</v>
      </c>
      <c r="F53" s="5" t="s">
        <v>79</v>
      </c>
      <c r="G53" s="17" t="str">
        <f t="shared" si="10"/>
        <v>36660.332</v>
      </c>
      <c r="H53" s="10">
        <f t="shared" si="11"/>
        <v>8601</v>
      </c>
      <c r="I53" s="56" t="s">
        <v>109</v>
      </c>
      <c r="J53" s="57" t="s">
        <v>110</v>
      </c>
      <c r="K53" s="56">
        <v>8601</v>
      </c>
      <c r="L53" s="56" t="s">
        <v>111</v>
      </c>
      <c r="M53" s="57" t="s">
        <v>84</v>
      </c>
      <c r="N53" s="57"/>
      <c r="O53" s="58" t="s">
        <v>96</v>
      </c>
      <c r="P53" s="58" t="s">
        <v>86</v>
      </c>
    </row>
    <row r="54" spans="1:16" ht="12.75" customHeight="1" thickBot="1" x14ac:dyDescent="0.25">
      <c r="A54" s="10" t="str">
        <f t="shared" si="6"/>
        <v> MVS 3.142 </v>
      </c>
      <c r="B54" s="5" t="str">
        <f t="shared" si="7"/>
        <v>I</v>
      </c>
      <c r="C54" s="10">
        <f t="shared" si="8"/>
        <v>36899.533000000003</v>
      </c>
      <c r="D54" s="17" t="str">
        <f t="shared" si="9"/>
        <v>vis</v>
      </c>
      <c r="E54" s="55">
        <f>VLOOKUP(C54,Active!C$21:E$972,3,FALSE)</f>
        <v>8794.0621244539088</v>
      </c>
      <c r="F54" s="5" t="s">
        <v>79</v>
      </c>
      <c r="G54" s="17" t="str">
        <f t="shared" si="10"/>
        <v>36899.533</v>
      </c>
      <c r="H54" s="10">
        <f t="shared" si="11"/>
        <v>8794</v>
      </c>
      <c r="I54" s="56" t="s">
        <v>112</v>
      </c>
      <c r="J54" s="57" t="s">
        <v>113</v>
      </c>
      <c r="K54" s="56">
        <v>8794</v>
      </c>
      <c r="L54" s="56" t="s">
        <v>114</v>
      </c>
      <c r="M54" s="57" t="s">
        <v>84</v>
      </c>
      <c r="N54" s="57"/>
      <c r="O54" s="58" t="s">
        <v>96</v>
      </c>
      <c r="P54" s="58" t="s">
        <v>86</v>
      </c>
    </row>
    <row r="55" spans="1:16" ht="12.75" customHeight="1" thickBot="1" x14ac:dyDescent="0.25">
      <c r="A55" s="10" t="str">
        <f t="shared" si="6"/>
        <v> MVS 3.142 </v>
      </c>
      <c r="B55" s="5" t="str">
        <f t="shared" si="7"/>
        <v>I</v>
      </c>
      <c r="C55" s="10">
        <f t="shared" si="8"/>
        <v>38060.411</v>
      </c>
      <c r="D55" s="17" t="str">
        <f t="shared" si="9"/>
        <v>vis</v>
      </c>
      <c r="E55" s="55">
        <f>VLOOKUP(C55,Active!C$21:E$972,3,FALSE)</f>
        <v>9730.9877331361895</v>
      </c>
      <c r="F55" s="5" t="s">
        <v>79</v>
      </c>
      <c r="G55" s="17" t="str">
        <f t="shared" si="10"/>
        <v>38060.411</v>
      </c>
      <c r="H55" s="10">
        <f t="shared" si="11"/>
        <v>9731</v>
      </c>
      <c r="I55" s="56" t="s">
        <v>115</v>
      </c>
      <c r="J55" s="57" t="s">
        <v>116</v>
      </c>
      <c r="K55" s="56">
        <v>9731</v>
      </c>
      <c r="L55" s="56" t="s">
        <v>117</v>
      </c>
      <c r="M55" s="57" t="s">
        <v>84</v>
      </c>
      <c r="N55" s="57"/>
      <c r="O55" s="58" t="s">
        <v>96</v>
      </c>
      <c r="P55" s="58" t="s">
        <v>86</v>
      </c>
    </row>
    <row r="56" spans="1:16" ht="12.75" customHeight="1" thickBot="1" x14ac:dyDescent="0.25">
      <c r="A56" s="10" t="str">
        <f t="shared" si="6"/>
        <v> MVS 3.142 </v>
      </c>
      <c r="B56" s="5" t="str">
        <f t="shared" si="7"/>
        <v>I</v>
      </c>
      <c r="C56" s="10">
        <f t="shared" si="8"/>
        <v>38325.553999999996</v>
      </c>
      <c r="D56" s="17" t="str">
        <f t="shared" si="9"/>
        <v>vis</v>
      </c>
      <c r="E56" s="55">
        <f>VLOOKUP(C56,Active!C$21:E$972,3,FALSE)</f>
        <v>9944.9803031244592</v>
      </c>
      <c r="F56" s="5" t="s">
        <v>79</v>
      </c>
      <c r="G56" s="17" t="str">
        <f t="shared" si="10"/>
        <v>38325.554</v>
      </c>
      <c r="H56" s="10">
        <f t="shared" si="11"/>
        <v>9945</v>
      </c>
      <c r="I56" s="56" t="s">
        <v>118</v>
      </c>
      <c r="J56" s="57" t="s">
        <v>119</v>
      </c>
      <c r="K56" s="56">
        <v>9945</v>
      </c>
      <c r="L56" s="56" t="s">
        <v>120</v>
      </c>
      <c r="M56" s="57" t="s">
        <v>84</v>
      </c>
      <c r="N56" s="57"/>
      <c r="O56" s="58" t="s">
        <v>96</v>
      </c>
      <c r="P56" s="58" t="s">
        <v>86</v>
      </c>
    </row>
    <row r="57" spans="1:16" ht="12.75" customHeight="1" thickBot="1" x14ac:dyDescent="0.25">
      <c r="A57" s="10" t="str">
        <f t="shared" si="6"/>
        <v> MVS 3.142 </v>
      </c>
      <c r="B57" s="5" t="str">
        <f t="shared" si="7"/>
        <v>I</v>
      </c>
      <c r="C57" s="10">
        <f t="shared" si="8"/>
        <v>38464.322</v>
      </c>
      <c r="D57" s="17" t="str">
        <f t="shared" si="9"/>
        <v>vis</v>
      </c>
      <c r="E57" s="55">
        <f>VLOOKUP(C57,Active!C$21:E$972,3,FALSE)</f>
        <v>10056.977681716893</v>
      </c>
      <c r="F57" s="5" t="s">
        <v>79</v>
      </c>
      <c r="G57" s="17" t="str">
        <f t="shared" si="10"/>
        <v>38464.322</v>
      </c>
      <c r="H57" s="10">
        <f t="shared" si="11"/>
        <v>10057</v>
      </c>
      <c r="I57" s="56" t="s">
        <v>121</v>
      </c>
      <c r="J57" s="57" t="s">
        <v>122</v>
      </c>
      <c r="K57" s="56">
        <v>10057</v>
      </c>
      <c r="L57" s="56" t="s">
        <v>123</v>
      </c>
      <c r="M57" s="57" t="s">
        <v>84</v>
      </c>
      <c r="N57" s="57"/>
      <c r="O57" s="58" t="s">
        <v>96</v>
      </c>
      <c r="P57" s="58" t="s">
        <v>86</v>
      </c>
    </row>
    <row r="58" spans="1:16" ht="12.75" customHeight="1" thickBot="1" x14ac:dyDescent="0.25">
      <c r="A58" s="10" t="str">
        <f t="shared" si="6"/>
        <v> MVS 3.142 </v>
      </c>
      <c r="B58" s="5" t="str">
        <f t="shared" si="7"/>
        <v>I</v>
      </c>
      <c r="C58" s="10">
        <f t="shared" si="8"/>
        <v>39056.58</v>
      </c>
      <c r="D58" s="17" t="str">
        <f t="shared" si="9"/>
        <v>vis</v>
      </c>
      <c r="E58" s="55">
        <f>VLOOKUP(C58,Active!C$21:E$972,3,FALSE)</f>
        <v>10534.979407261655</v>
      </c>
      <c r="F58" s="5" t="s">
        <v>79</v>
      </c>
      <c r="G58" s="17" t="str">
        <f t="shared" si="10"/>
        <v>39056.580</v>
      </c>
      <c r="H58" s="10">
        <f t="shared" si="11"/>
        <v>10535</v>
      </c>
      <c r="I58" s="56" t="s">
        <v>124</v>
      </c>
      <c r="J58" s="57" t="s">
        <v>125</v>
      </c>
      <c r="K58" s="56">
        <v>10535</v>
      </c>
      <c r="L58" s="56" t="s">
        <v>126</v>
      </c>
      <c r="M58" s="57" t="s">
        <v>84</v>
      </c>
      <c r="N58" s="57"/>
      <c r="O58" s="58" t="s">
        <v>96</v>
      </c>
      <c r="P58" s="58" t="s">
        <v>86</v>
      </c>
    </row>
    <row r="59" spans="1:16" ht="12.75" customHeight="1" thickBot="1" x14ac:dyDescent="0.25">
      <c r="A59" s="10" t="str">
        <f t="shared" si="6"/>
        <v> BBS 121 </v>
      </c>
      <c r="B59" s="5" t="str">
        <f t="shared" si="7"/>
        <v>I</v>
      </c>
      <c r="C59" s="10">
        <f t="shared" si="8"/>
        <v>50750.542000000001</v>
      </c>
      <c r="D59" s="17" t="str">
        <f t="shared" si="9"/>
        <v>vis</v>
      </c>
      <c r="E59" s="55">
        <f>VLOOKUP(C59,Active!C$21:E$972,3,FALSE)</f>
        <v>19972.984490274241</v>
      </c>
      <c r="F59" s="5" t="s">
        <v>79</v>
      </c>
      <c r="G59" s="17" t="str">
        <f t="shared" si="10"/>
        <v>50750.542</v>
      </c>
      <c r="H59" s="10">
        <f t="shared" si="11"/>
        <v>19973</v>
      </c>
      <c r="I59" s="56" t="s">
        <v>163</v>
      </c>
      <c r="J59" s="57" t="s">
        <v>164</v>
      </c>
      <c r="K59" s="56">
        <v>19973</v>
      </c>
      <c r="L59" s="56" t="s">
        <v>165</v>
      </c>
      <c r="M59" s="57" t="s">
        <v>130</v>
      </c>
      <c r="N59" s="57"/>
      <c r="O59" s="58" t="s">
        <v>140</v>
      </c>
      <c r="P59" s="58" t="s">
        <v>166</v>
      </c>
    </row>
    <row r="60" spans="1:16" ht="12.75" customHeight="1" thickBot="1" x14ac:dyDescent="0.25">
      <c r="A60" s="10" t="str">
        <f t="shared" si="6"/>
        <v> BBS 121 </v>
      </c>
      <c r="B60" s="5" t="str">
        <f t="shared" si="7"/>
        <v>I</v>
      </c>
      <c r="C60" s="10">
        <f t="shared" si="8"/>
        <v>51139.601000000002</v>
      </c>
      <c r="D60" s="17" t="str">
        <f t="shared" si="9"/>
        <v>vis</v>
      </c>
      <c r="E60" s="55">
        <f>VLOOKUP(C60,Active!C$21:E$972,3,FALSE)</f>
        <v>20286.987633057823</v>
      </c>
      <c r="F60" s="5" t="s">
        <v>79</v>
      </c>
      <c r="G60" s="17" t="str">
        <f t="shared" si="10"/>
        <v>51139.601</v>
      </c>
      <c r="H60" s="10">
        <f t="shared" si="11"/>
        <v>20287</v>
      </c>
      <c r="I60" s="56" t="s">
        <v>167</v>
      </c>
      <c r="J60" s="57" t="s">
        <v>168</v>
      </c>
      <c r="K60" s="56">
        <v>20287</v>
      </c>
      <c r="L60" s="56" t="s">
        <v>117</v>
      </c>
      <c r="M60" s="57" t="s">
        <v>130</v>
      </c>
      <c r="N60" s="57"/>
      <c r="O60" s="58" t="s">
        <v>140</v>
      </c>
      <c r="P60" s="58" t="s">
        <v>166</v>
      </c>
    </row>
    <row r="61" spans="1:16" ht="12.75" customHeight="1" thickBot="1" x14ac:dyDescent="0.25">
      <c r="A61" s="10" t="str">
        <f t="shared" si="6"/>
        <v>OEJV 0074 </v>
      </c>
      <c r="B61" s="5" t="str">
        <f t="shared" si="7"/>
        <v>I</v>
      </c>
      <c r="C61" s="10">
        <f t="shared" si="8"/>
        <v>51797.54</v>
      </c>
      <c r="D61" s="17" t="str">
        <f t="shared" si="9"/>
        <v>vis</v>
      </c>
      <c r="E61" s="55" t="e">
        <f>VLOOKUP(C61,Active!C$21:E$972,3,FALSE)</f>
        <v>#N/A</v>
      </c>
      <c r="F61" s="5" t="s">
        <v>79</v>
      </c>
      <c r="G61" s="17" t="str">
        <f t="shared" si="10"/>
        <v>51797.540</v>
      </c>
      <c r="H61" s="10">
        <f t="shared" si="11"/>
        <v>20818</v>
      </c>
      <c r="I61" s="56" t="s">
        <v>190</v>
      </c>
      <c r="J61" s="57" t="s">
        <v>191</v>
      </c>
      <c r="K61" s="56" t="s">
        <v>192</v>
      </c>
      <c r="L61" s="56" t="s">
        <v>146</v>
      </c>
      <c r="M61" s="57" t="s">
        <v>130</v>
      </c>
      <c r="N61" s="57"/>
      <c r="O61" s="58" t="s">
        <v>193</v>
      </c>
      <c r="P61" s="59" t="s">
        <v>194</v>
      </c>
    </row>
    <row r="62" spans="1:16" ht="12.75" customHeight="1" thickBot="1" x14ac:dyDescent="0.25">
      <c r="A62" s="10" t="str">
        <f t="shared" si="6"/>
        <v>BAVM 203 </v>
      </c>
      <c r="B62" s="5" t="str">
        <f t="shared" si="7"/>
        <v>I</v>
      </c>
      <c r="C62" s="10">
        <f t="shared" si="8"/>
        <v>54844.305999999997</v>
      </c>
      <c r="D62" s="17" t="str">
        <f t="shared" si="9"/>
        <v>vis</v>
      </c>
      <c r="E62" s="55">
        <f>VLOOKUP(C62,Active!C$21:E$972,3,FALSE)</f>
        <v>23276.994323780957</v>
      </c>
      <c r="F62" s="5" t="s">
        <v>79</v>
      </c>
      <c r="G62" s="17" t="str">
        <f t="shared" si="10"/>
        <v>54844.3060</v>
      </c>
      <c r="H62" s="10">
        <f t="shared" si="11"/>
        <v>23277</v>
      </c>
      <c r="I62" s="56" t="s">
        <v>272</v>
      </c>
      <c r="J62" s="57" t="s">
        <v>273</v>
      </c>
      <c r="K62" s="56" t="s">
        <v>274</v>
      </c>
      <c r="L62" s="56" t="s">
        <v>275</v>
      </c>
      <c r="M62" s="57" t="s">
        <v>257</v>
      </c>
      <c r="N62" s="57" t="s">
        <v>178</v>
      </c>
      <c r="O62" s="58" t="s">
        <v>276</v>
      </c>
      <c r="P62" s="59" t="s">
        <v>277</v>
      </c>
    </row>
    <row r="63" spans="1:16" x14ac:dyDescent="0.2">
      <c r="B63" s="5"/>
      <c r="E63" s="55"/>
      <c r="F63" s="5"/>
    </row>
    <row r="64" spans="1:16" x14ac:dyDescent="0.2">
      <c r="B64" s="5"/>
      <c r="E64" s="55"/>
      <c r="F64" s="5"/>
    </row>
    <row r="65" spans="2:6" x14ac:dyDescent="0.2">
      <c r="B65" s="5"/>
      <c r="E65" s="55"/>
      <c r="F65" s="5"/>
    </row>
    <row r="66" spans="2:6" x14ac:dyDescent="0.2">
      <c r="B66" s="5"/>
      <c r="E66" s="55"/>
      <c r="F66" s="5"/>
    </row>
    <row r="67" spans="2:6" x14ac:dyDescent="0.2">
      <c r="B67" s="5"/>
      <c r="E67" s="55"/>
      <c r="F67" s="5"/>
    </row>
    <row r="68" spans="2:6" x14ac:dyDescent="0.2">
      <c r="B68" s="5"/>
      <c r="E68" s="55"/>
      <c r="F68" s="5"/>
    </row>
    <row r="69" spans="2:6" x14ac:dyDescent="0.2">
      <c r="B69" s="5"/>
      <c r="E69" s="55"/>
      <c r="F69" s="5"/>
    </row>
    <row r="70" spans="2:6" x14ac:dyDescent="0.2">
      <c r="B70" s="5"/>
      <c r="E70" s="55"/>
      <c r="F70" s="5"/>
    </row>
    <row r="71" spans="2:6" x14ac:dyDescent="0.2">
      <c r="B71" s="5"/>
      <c r="E71" s="55"/>
      <c r="F71" s="5"/>
    </row>
    <row r="72" spans="2:6" x14ac:dyDescent="0.2">
      <c r="B72" s="5"/>
      <c r="E72" s="55"/>
      <c r="F72" s="5"/>
    </row>
    <row r="73" spans="2:6" x14ac:dyDescent="0.2">
      <c r="B73" s="5"/>
      <c r="E73" s="55"/>
      <c r="F73" s="5"/>
    </row>
    <row r="74" spans="2:6" x14ac:dyDescent="0.2">
      <c r="B74" s="5"/>
      <c r="E74" s="55"/>
      <c r="F74" s="5"/>
    </row>
    <row r="75" spans="2:6" x14ac:dyDescent="0.2">
      <c r="B75" s="5"/>
      <c r="E75" s="55"/>
      <c r="F75" s="5"/>
    </row>
    <row r="76" spans="2:6" x14ac:dyDescent="0.2">
      <c r="B76" s="5"/>
      <c r="E76" s="55"/>
      <c r="F76" s="5"/>
    </row>
    <row r="77" spans="2:6" x14ac:dyDescent="0.2">
      <c r="B77" s="5"/>
      <c r="E77" s="55"/>
      <c r="F77" s="5"/>
    </row>
    <row r="78" spans="2:6" x14ac:dyDescent="0.2">
      <c r="B78" s="5"/>
      <c r="E78" s="55"/>
      <c r="F78" s="5"/>
    </row>
    <row r="79" spans="2:6" x14ac:dyDescent="0.2">
      <c r="B79" s="5"/>
      <c r="E79" s="55"/>
      <c r="F79" s="5"/>
    </row>
    <row r="80" spans="2:6" x14ac:dyDescent="0.2">
      <c r="B80" s="5"/>
      <c r="E80" s="55"/>
      <c r="F80" s="5"/>
    </row>
    <row r="81" spans="2:6" x14ac:dyDescent="0.2">
      <c r="B81" s="5"/>
      <c r="E81" s="55"/>
      <c r="F81" s="5"/>
    </row>
    <row r="82" spans="2:6" x14ac:dyDescent="0.2">
      <c r="B82" s="5"/>
      <c r="E82" s="55"/>
      <c r="F82" s="5"/>
    </row>
    <row r="83" spans="2:6" x14ac:dyDescent="0.2">
      <c r="B83" s="5"/>
      <c r="E83" s="55"/>
      <c r="F83" s="5"/>
    </row>
    <row r="84" spans="2:6" x14ac:dyDescent="0.2">
      <c r="B84" s="5"/>
      <c r="E84" s="55"/>
      <c r="F84" s="5"/>
    </row>
    <row r="85" spans="2:6" x14ac:dyDescent="0.2">
      <c r="B85" s="5"/>
      <c r="E85" s="5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</sheetData>
  <phoneticPr fontId="7" type="noConversion"/>
  <hyperlinks>
    <hyperlink ref="P20" r:id="rId1" display="http://www.konkoly.hu/cgi-bin/IBVS?5263" xr:uid="{00000000-0004-0000-0100-000000000000}"/>
    <hyperlink ref="P21" r:id="rId2" display="http://www.bav-astro.de/sfs/BAVM_link.php?BAVMnr=152" xr:uid="{00000000-0004-0000-0100-000001000000}"/>
    <hyperlink ref="P22" r:id="rId3" display="http://www.bav-astro.de/sfs/BAVM_link.php?BAVMnr=158" xr:uid="{00000000-0004-0000-0100-000002000000}"/>
    <hyperlink ref="P23" r:id="rId4" display="http://www.bav-astro.de/sfs/BAVM_link.php?BAVMnr=152" xr:uid="{00000000-0004-0000-0100-000003000000}"/>
    <hyperlink ref="P61" r:id="rId5" display="http://var.astro.cz/oejv/issues/oejv0074.pdf" xr:uid="{00000000-0004-0000-0100-000004000000}"/>
    <hyperlink ref="P24" r:id="rId6" display="http://www.bav-astro.de/sfs/BAVM_link.php?BAVMnr=152" xr:uid="{00000000-0004-0000-0100-000005000000}"/>
    <hyperlink ref="P25" r:id="rId7" display="http://www.bav-astro.de/sfs/BAVM_link.php?BAVMnr=152" xr:uid="{00000000-0004-0000-0100-000006000000}"/>
    <hyperlink ref="P26" r:id="rId8" display="http://www.bav-astro.de/sfs/BAVM_link.php?BAVMnr=152" xr:uid="{00000000-0004-0000-0100-000007000000}"/>
    <hyperlink ref="P27" r:id="rId9" display="http://www.bav-astro.de/sfs/BAVM_link.php?BAVMnr=158" xr:uid="{00000000-0004-0000-0100-000008000000}"/>
    <hyperlink ref="P28" r:id="rId10" display="http://www.konkoly.hu/cgi-bin/IBVS?5583" xr:uid="{00000000-0004-0000-0100-000009000000}"/>
    <hyperlink ref="P29" r:id="rId11" display="http://www.konkoly.hu/cgi-bin/IBVS?5357" xr:uid="{00000000-0004-0000-0100-00000A000000}"/>
    <hyperlink ref="P30" r:id="rId12" display="http://www.bav-astro.de/sfs/BAVM_link.php?BAVMnr=158" xr:uid="{00000000-0004-0000-0100-00000B000000}"/>
    <hyperlink ref="P31" r:id="rId13" display="http://www.bav-astro.de/sfs/BAVM_link.php?BAVMnr=158" xr:uid="{00000000-0004-0000-0100-00000C000000}"/>
    <hyperlink ref="P32" r:id="rId14" display="http://www.bav-astro.de/sfs/BAVM_link.php?BAVMnr=158" xr:uid="{00000000-0004-0000-0100-00000D000000}"/>
    <hyperlink ref="P33" r:id="rId15" display="http://www.bav-astro.de/sfs/BAVM_link.php?BAVMnr=158" xr:uid="{00000000-0004-0000-0100-00000E000000}"/>
    <hyperlink ref="P34" r:id="rId16" display="http://www.bav-astro.de/sfs/BAVM_link.php?BAVMnr=172" xr:uid="{00000000-0004-0000-0100-00000F000000}"/>
    <hyperlink ref="P35" r:id="rId17" display="http://www.bav-astro.de/sfs/BAVM_link.php?BAVMnr=172" xr:uid="{00000000-0004-0000-0100-000010000000}"/>
    <hyperlink ref="P36" r:id="rId18" display="http://www.bav-astro.de/sfs/BAVM_link.php?BAVMnr=178" xr:uid="{00000000-0004-0000-0100-000011000000}"/>
    <hyperlink ref="P37" r:id="rId19" display="http://var.astro.cz/oejv/issues/oejv0074.pdf" xr:uid="{00000000-0004-0000-0100-000012000000}"/>
    <hyperlink ref="P38" r:id="rId20" display="http://www.bav-astro.de/sfs/BAVM_link.php?BAVMnr=178" xr:uid="{00000000-0004-0000-0100-000013000000}"/>
    <hyperlink ref="P39" r:id="rId21" display="http://www.bav-astro.de/sfs/BAVM_link.php?BAVMnr=209" xr:uid="{00000000-0004-0000-0100-000014000000}"/>
    <hyperlink ref="P62" r:id="rId22" display="http://www.bav-astro.de/sfs/BAVM_link.php?BAVMnr=203" xr:uid="{00000000-0004-0000-0100-000015000000}"/>
    <hyperlink ref="P40" r:id="rId23" display="http://www.konkoly.hu/cgi-bin/IBVS?5929" xr:uid="{00000000-0004-0000-0100-000016000000}"/>
    <hyperlink ref="P41" r:id="rId24" display="http://www.konkoly.hu/cgi-bin/IBVS?5966" xr:uid="{00000000-0004-0000-0100-000017000000}"/>
    <hyperlink ref="P42" r:id="rId25" display="http://www.bav-astro.de/sfs/BAVM_link.php?BAVMnr=220" xr:uid="{00000000-0004-0000-0100-000018000000}"/>
    <hyperlink ref="P43" r:id="rId26" display="http://www.konkoly.hu/cgi-bin/IBVS?6029" xr:uid="{00000000-0004-0000-0100-000019000000}"/>
    <hyperlink ref="P44" r:id="rId27" display="http://www.konkoly.hu/cgi-bin/IBVS?6063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2024-03-07T04:48:30Z</dcterms:modified>
</cp:coreProperties>
</file>