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7C45D2B-1A11-4DCB-A413-A0BC0EFB121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6" i="1" l="1"/>
  <c r="F17" i="1" s="1"/>
  <c r="Q51" i="1"/>
  <c r="D9" i="1"/>
  <c r="C9" i="1"/>
  <c r="Q46" i="1"/>
  <c r="Q45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4" i="1"/>
  <c r="Q23" i="1"/>
  <c r="Q22" i="1"/>
  <c r="Q21" i="1"/>
  <c r="G40" i="2"/>
  <c r="C40" i="2"/>
  <c r="G18" i="2"/>
  <c r="C18" i="2"/>
  <c r="G17" i="2"/>
  <c r="C17" i="2"/>
  <c r="G16" i="2"/>
  <c r="C16" i="2"/>
  <c r="G15" i="2"/>
  <c r="C15" i="2"/>
  <c r="G39" i="2"/>
  <c r="C39" i="2"/>
  <c r="G38" i="2"/>
  <c r="C38" i="2"/>
  <c r="G14" i="2"/>
  <c r="C14" i="2"/>
  <c r="G13" i="2"/>
  <c r="C13" i="2"/>
  <c r="G12" i="2"/>
  <c r="C12" i="2"/>
  <c r="G11" i="2"/>
  <c r="C11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H40" i="2"/>
  <c r="B40" i="2"/>
  <c r="D40" i="2"/>
  <c r="A40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39" i="2"/>
  <c r="B39" i="2"/>
  <c r="D39" i="2"/>
  <c r="A39" i="2"/>
  <c r="H38" i="2"/>
  <c r="B38" i="2"/>
  <c r="D38" i="2"/>
  <c r="A38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Q49" i="1"/>
  <c r="Q50" i="1"/>
  <c r="C17" i="1"/>
  <c r="Q47" i="1"/>
  <c r="Q48" i="1"/>
  <c r="Q41" i="1"/>
  <c r="Q42" i="1"/>
  <c r="Q43" i="1"/>
  <c r="Q44" i="1"/>
  <c r="C8" i="1"/>
  <c r="C7" i="1"/>
  <c r="E27" i="1"/>
  <c r="F27" i="1"/>
  <c r="Q25" i="1"/>
  <c r="E24" i="2"/>
  <c r="E15" i="2"/>
  <c r="E20" i="2"/>
  <c r="E14" i="2"/>
  <c r="E22" i="2"/>
  <c r="E38" i="2"/>
  <c r="G48" i="1"/>
  <c r="K48" i="1"/>
  <c r="E44" i="1"/>
  <c r="F44" i="1"/>
  <c r="E40" i="1"/>
  <c r="F40" i="1"/>
  <c r="E32" i="1"/>
  <c r="F32" i="1"/>
  <c r="G26" i="1"/>
  <c r="I26" i="1"/>
  <c r="E23" i="1"/>
  <c r="F23" i="1"/>
  <c r="E48" i="1"/>
  <c r="F48" i="1"/>
  <c r="G25" i="1"/>
  <c r="H25" i="1"/>
  <c r="E46" i="1"/>
  <c r="F46" i="1"/>
  <c r="G46" i="1"/>
  <c r="K46" i="1"/>
  <c r="G36" i="1"/>
  <c r="I36" i="1"/>
  <c r="E34" i="1"/>
  <c r="F34" i="1"/>
  <c r="G34" i="1"/>
  <c r="I34" i="1"/>
  <c r="E26" i="1"/>
  <c r="F26" i="1"/>
  <c r="E41" i="1"/>
  <c r="F41" i="1"/>
  <c r="E37" i="1"/>
  <c r="F37" i="1"/>
  <c r="E29" i="1"/>
  <c r="F29" i="1"/>
  <c r="G29" i="1"/>
  <c r="I29" i="1"/>
  <c r="G47" i="1"/>
  <c r="K47" i="1"/>
  <c r="E43" i="1"/>
  <c r="F43" i="1"/>
  <c r="G43" i="1"/>
  <c r="I43" i="1"/>
  <c r="E39" i="1"/>
  <c r="F39" i="1"/>
  <c r="G39" i="1"/>
  <c r="I39" i="1"/>
  <c r="E31" i="1"/>
  <c r="F31" i="1"/>
  <c r="G31" i="1"/>
  <c r="I31" i="1"/>
  <c r="G24" i="1"/>
  <c r="I24" i="1"/>
  <c r="E22" i="1"/>
  <c r="F22" i="1"/>
  <c r="G22" i="1"/>
  <c r="I22" i="1"/>
  <c r="E50" i="1"/>
  <c r="F50" i="1"/>
  <c r="G50" i="1"/>
  <c r="K50" i="1"/>
  <c r="E25" i="1"/>
  <c r="F25" i="1"/>
  <c r="E36" i="1"/>
  <c r="F36" i="1"/>
  <c r="E28" i="1"/>
  <c r="F28" i="1"/>
  <c r="G28" i="1"/>
  <c r="I28" i="1"/>
  <c r="G49" i="1"/>
  <c r="K49" i="1"/>
  <c r="E47" i="1"/>
  <c r="F47" i="1"/>
  <c r="E45" i="1"/>
  <c r="F45" i="1"/>
  <c r="G45" i="1"/>
  <c r="K45" i="1"/>
  <c r="E33" i="1"/>
  <c r="F33" i="1"/>
  <c r="G33" i="1"/>
  <c r="I33" i="1"/>
  <c r="G27" i="1"/>
  <c r="I27" i="1"/>
  <c r="E24" i="1"/>
  <c r="F24" i="1"/>
  <c r="G44" i="1"/>
  <c r="I44" i="1"/>
  <c r="E42" i="1"/>
  <c r="F42" i="1"/>
  <c r="G42" i="1"/>
  <c r="I42" i="1"/>
  <c r="U40" i="1"/>
  <c r="E38" i="1"/>
  <c r="F38" i="1"/>
  <c r="G38" i="1"/>
  <c r="I38" i="1"/>
  <c r="G32" i="1"/>
  <c r="I32" i="1"/>
  <c r="E30" i="1"/>
  <c r="F30" i="1"/>
  <c r="G30" i="1"/>
  <c r="I30" i="1"/>
  <c r="G23" i="1"/>
  <c r="I23" i="1"/>
  <c r="E21" i="1"/>
  <c r="F21" i="1"/>
  <c r="G21" i="1"/>
  <c r="E49" i="1"/>
  <c r="F49" i="1"/>
  <c r="G41" i="1"/>
  <c r="I41" i="1"/>
  <c r="E51" i="1"/>
  <c r="F51" i="1"/>
  <c r="G51" i="1"/>
  <c r="K51" i="1"/>
  <c r="G37" i="1"/>
  <c r="I37" i="1"/>
  <c r="E35" i="1"/>
  <c r="F35" i="1"/>
  <c r="G35" i="1"/>
  <c r="I35" i="1"/>
  <c r="I21" i="1"/>
  <c r="E28" i="2"/>
  <c r="E13" i="2"/>
  <c r="E39" i="2"/>
  <c r="E35" i="2"/>
  <c r="E18" i="2"/>
  <c r="E37" i="2"/>
  <c r="E11" i="2"/>
  <c r="E29" i="2"/>
  <c r="E16" i="2"/>
  <c r="E32" i="2"/>
  <c r="E23" i="2"/>
  <c r="E34" i="2"/>
  <c r="E12" i="2"/>
  <c r="E25" i="2"/>
  <c r="E27" i="2"/>
  <c r="E33" i="2"/>
  <c r="E36" i="2"/>
  <c r="E31" i="2"/>
  <c r="E21" i="2"/>
  <c r="E26" i="2"/>
  <c r="E30" i="2"/>
  <c r="E40" i="2"/>
  <c r="E17" i="2"/>
  <c r="E19" i="2"/>
  <c r="C12" i="1"/>
  <c r="C11" i="1"/>
  <c r="O49" i="1" l="1"/>
  <c r="O25" i="1"/>
  <c r="O50" i="1"/>
  <c r="O43" i="1"/>
  <c r="O27" i="1"/>
  <c r="C15" i="1"/>
  <c r="O36" i="1"/>
  <c r="O39" i="1"/>
  <c r="O37" i="1"/>
  <c r="O28" i="1"/>
  <c r="O45" i="1"/>
  <c r="O22" i="1"/>
  <c r="O26" i="1"/>
  <c r="O35" i="1"/>
  <c r="O34" i="1"/>
  <c r="O21" i="1"/>
  <c r="O30" i="1"/>
  <c r="O51" i="1"/>
  <c r="O48" i="1"/>
  <c r="O47" i="1"/>
  <c r="O24" i="1"/>
  <c r="O33" i="1"/>
  <c r="O23" i="1"/>
  <c r="O41" i="1"/>
  <c r="O42" i="1"/>
  <c r="O29" i="1"/>
  <c r="O32" i="1"/>
  <c r="O46" i="1"/>
  <c r="O40" i="1"/>
  <c r="O31" i="1"/>
  <c r="O44" i="1"/>
  <c r="O38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<sst xmlns="http://schemas.openxmlformats.org/spreadsheetml/2006/main" count="339" uniqueCount="176">
  <si>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</si>
  <si>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</si>
  <si>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</si>
  <si>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</si>
  <si>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</si>
  <si>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</si>
  <si>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</si>
  <si>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</si>
  <si>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</si>
  <si>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</si>
  <si>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</si>
  <si>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</si>
  <si>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</si>
  <si>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</si>
  <si>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</si>
  <si>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</si>
  <si>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</si>
  <si>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</si>
  <si>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</si>
  <si>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</si>
  <si>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</si>
  <si>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</si>
  <si>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</si>
  <si>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</si>
  <si>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</si>
  <si>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</si>
  <si>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</si>
  <si>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</si>
  <si>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pg</t>
  </si>
  <si>
    <t>MVS 2,126</t>
  </si>
  <si>
    <t>K</t>
  </si>
  <si>
    <t>v</t>
  </si>
  <si>
    <t>Diethelm R</t>
  </si>
  <si>
    <t>BBSAG Bull.31</t>
  </si>
  <si>
    <t>B</t>
  </si>
  <si>
    <t>BBSAG Bull.32</t>
  </si>
  <si>
    <t>EA/SD</t>
  </si>
  <si>
    <t>ET Tau / GSC 01869-01296</t>
  </si>
  <si>
    <t>IBVS 5874</t>
  </si>
  <si>
    <t>I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</si>
  <si>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</si>
  <si>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</si>
  <si>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</si>
  <si>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</si>
  <si>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</si>
  <si>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</si>
  <si>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</si>
  <si>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OEJV 0160</t>
  </si>
  <si>
    <t>IBVS 6084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</si>
  <si>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</si>
  <si>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</si>
  <si>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</si>
  <si>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</si>
  <si>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</si>
  <si>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</si>
  <si>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</si>
  <si>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</si>
  <si>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</si>
  <si>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</si>
  <si>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2416901.25 </t>
  </si>
  <si>
    <t> 24.02.1905 18:00 </t>
  </si>
  <si>
    <t> 0.29 </t>
  </si>
  <si>
    <t>P </t>
  </si>
  <si>
    <t> N.E.Kurochkin </t>
  </si>
  <si>
    <t> PZ 8.293 </t>
  </si>
  <si>
    <t>2418028.28 </t>
  </si>
  <si>
    <t> 27.03.1908 18:43 </t>
  </si>
  <si>
    <t> -0.09 </t>
  </si>
  <si>
    <t>2418742.26 </t>
  </si>
  <si>
    <t> 11.03.1910 18:14 </t>
  </si>
  <si>
    <t> 0.26 </t>
  </si>
  <si>
    <t>2429362.29 </t>
  </si>
  <si>
    <t> 08.04.1939 18:57 </t>
  </si>
  <si>
    <t> -0.19 </t>
  </si>
  <si>
    <t>2429374.29 </t>
  </si>
  <si>
    <t> 20.04.1939 18:57 </t>
  </si>
  <si>
    <t> -0.18 </t>
  </si>
  <si>
    <t>2429722.28 </t>
  </si>
  <si>
    <t> 02.04.1940 18:43 </t>
  </si>
  <si>
    <t> -0.01 </t>
  </si>
  <si>
    <t>2431557.36 </t>
  </si>
  <si>
    <t> 11.04.1945 20:38 </t>
  </si>
  <si>
    <t> 0.03 </t>
  </si>
  <si>
    <t>2432858.41 </t>
  </si>
  <si>
    <t> 02.11.1948 21:50 </t>
  </si>
  <si>
    <t> -0.25 </t>
  </si>
  <si>
    <t> N.M.Shachowskoj </t>
  </si>
  <si>
    <t> PZ 10.309 </t>
  </si>
  <si>
    <t>2433212.45 </t>
  </si>
  <si>
    <t> 22.10.1949 22:48 </t>
  </si>
  <si>
    <t> -0.02 </t>
  </si>
  <si>
    <t>2433302.29 </t>
  </si>
  <si>
    <t> 20.01.1950 18:57 </t>
  </si>
  <si>
    <t> -0.14 </t>
  </si>
  <si>
    <t>2433326.27 </t>
  </si>
  <si>
    <t> 13.02.1950 18:28 </t>
  </si>
  <si>
    <t>2433332.28 </t>
  </si>
  <si>
    <t> 19.02.1950 18:43 </t>
  </si>
  <si>
    <t> -0.13 </t>
  </si>
  <si>
    <t>2433356.26 </t>
  </si>
  <si>
    <t> 15.03.1950 18:14 </t>
  </si>
  <si>
    <t>2433362.30 </t>
  </si>
  <si>
    <t> 21.03.1950 19:12 </t>
  </si>
  <si>
    <t>2433602.33 </t>
  </si>
  <si>
    <t> 16.11.1950 19:55 </t>
  </si>
  <si>
    <t> 0.06 </t>
  </si>
  <si>
    <t>2433740.29 </t>
  </si>
  <si>
    <t> 03.04.1951 18:57 </t>
  </si>
  <si>
    <t> 0.09 </t>
  </si>
  <si>
    <t>2434411.96 </t>
  </si>
  <si>
    <t> 03.02.1953 11:02 </t>
  </si>
  <si>
    <t> 0.11 </t>
  </si>
  <si>
    <t>2435101.28 </t>
  </si>
  <si>
    <t> 24.12.1954 18:43 </t>
  </si>
  <si>
    <t> -0.21 </t>
  </si>
  <si>
    <t>2436848.629 </t>
  </si>
  <si>
    <t> 07.10.1959 03:05 </t>
  </si>
  <si>
    <t> -0.950 </t>
  </si>
  <si>
    <t> H.Huth </t>
  </si>
  <si>
    <t> MVS 2.126 </t>
  </si>
  <si>
    <t>2436876.569 </t>
  </si>
  <si>
    <t> 04.11.1959 01:39 </t>
  </si>
  <si>
    <t> 0.004 </t>
  </si>
  <si>
    <t>2437368.289 </t>
  </si>
  <si>
    <t> 09.03.1961 18:56 </t>
  </si>
  <si>
    <t> -0.020 </t>
  </si>
  <si>
    <t>2443131.294 </t>
  </si>
  <si>
    <t> 18.12.1976 19:03 </t>
  </si>
  <si>
    <t> -0.016 </t>
  </si>
  <si>
    <t>V </t>
  </si>
  <si>
    <t> R.Diethelm </t>
  </si>
  <si>
    <t> BBS 31 </t>
  </si>
  <si>
    <t>2443161.262 </t>
  </si>
  <si>
    <t> 17.01.1977 18:17 </t>
  </si>
  <si>
    <t> -0.033 </t>
  </si>
  <si>
    <t> BBS 32 </t>
  </si>
  <si>
    <t>2452618.29 </t>
  </si>
  <si>
    <t> 09.12.2002 18:57 </t>
  </si>
  <si>
    <t> -0.08 </t>
  </si>
  <si>
    <t> R.Meyer </t>
  </si>
  <si>
    <t>BAVM 157 </t>
  </si>
  <si>
    <t>2453379.880 </t>
  </si>
  <si>
    <t> 09.01.2005 09:07 </t>
  </si>
  <si>
    <t> -0.096 </t>
  </si>
  <si>
    <t>BAVM 192 </t>
  </si>
  <si>
    <t>2454507.3004 </t>
  </si>
  <si>
    <t> 10.02.2008 19:12 </t>
  </si>
  <si>
    <t> -0.0892 </t>
  </si>
  <si>
    <t>C </t>
  </si>
  <si>
    <t>o</t>
  </si>
  <si>
    <t> U.Schmidt </t>
  </si>
  <si>
    <t>BAVM 201 </t>
  </si>
  <si>
    <t>2454513.3027 </t>
  </si>
  <si>
    <t> 16.02.2008 19:15 </t>
  </si>
  <si>
    <t> -0.0838 </t>
  </si>
  <si>
    <t>2456294.36846 </t>
  </si>
  <si>
    <t> 01.01.2013 20:50 </t>
  </si>
  <si>
    <t> -0.09113 </t>
  </si>
  <si>
    <t> M.Urbanik </t>
  </si>
  <si>
    <t>OEJV 0160 </t>
  </si>
  <si>
    <t>2456354.3427 </t>
  </si>
  <si>
    <t> 02.03.2013 20:13 </t>
  </si>
  <si>
    <t> -0.0857 </t>
  </si>
  <si>
    <t>-I</t>
  </si>
  <si>
    <t> F.Agerer </t>
  </si>
  <si>
    <t>BAVM 232 </t>
  </si>
  <si>
    <t>2456648.1845 </t>
  </si>
  <si>
    <t> 21.12.2013 16:25 </t>
  </si>
  <si>
    <t>4550</t>
  </si>
  <si>
    <t> -0.0909 </t>
  </si>
  <si>
    <t> H.Itoh </t>
  </si>
  <si>
    <t>VSB 56 </t>
  </si>
  <si>
    <t>II</t>
  </si>
  <si>
    <t>BAD?</t>
  </si>
  <si>
    <t>Add cycle</t>
  </si>
  <si>
    <t>Old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</si>
</sst>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7">
    <xf numFmtId="0" fontId="0" fillId="0" borderId="0" xfId="0" applyAlignment="1"/>
    <xf numFmtId="0" fontId="0" fillId="0" borderId="0" xfId="0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14" fontId="11" fillId="0" borderId="0" xfId="0" applyNumberFormat="1" applyFont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2" fillId="0" borderId="0" xfId="0" applyFont="1">
      <alignment vertical="top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ET Tau - O-C Diagr.</a:t>
            </a:r>
          </a:p>
        </c:rich>
      </c:tx>
      <c:layout>
        <c:manualLayout>
          <c:xMode val="edge"/>
          <c:yMode val="edge"/>
          <c:x val="0.3913049564456616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29002531989544"/>
          <c:y val="0.14769252958613219"/>
          <c:w val="0.83623306758529714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-2078</c:v>
                </c:pt>
                <c:pt idx="1">
                  <c:v>-1890</c:v>
                </c:pt>
                <c:pt idx="2">
                  <c:v>-1771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60</c:v>
                </c:pt>
                <c:pt idx="7">
                  <c:v>366</c:v>
                </c:pt>
                <c:pt idx="8">
                  <c:v>583</c:v>
                </c:pt>
                <c:pt idx="9">
                  <c:v>642</c:v>
                </c:pt>
                <c:pt idx="10">
                  <c:v>657</c:v>
                </c:pt>
                <c:pt idx="11">
                  <c:v>661</c:v>
                </c:pt>
                <c:pt idx="12">
                  <c:v>662</c:v>
                </c:pt>
                <c:pt idx="13">
                  <c:v>666</c:v>
                </c:pt>
                <c:pt idx="14">
                  <c:v>667</c:v>
                </c:pt>
                <c:pt idx="15">
                  <c:v>707</c:v>
                </c:pt>
                <c:pt idx="16">
                  <c:v>730</c:v>
                </c:pt>
                <c:pt idx="17">
                  <c:v>842</c:v>
                </c:pt>
                <c:pt idx="18">
                  <c:v>957</c:v>
                </c:pt>
                <c:pt idx="19">
                  <c:v>1248.5</c:v>
                </c:pt>
                <c:pt idx="20">
                  <c:v>1253</c:v>
                </c:pt>
                <c:pt idx="21">
                  <c:v>1335</c:v>
                </c:pt>
                <c:pt idx="22">
                  <c:v>2296</c:v>
                </c:pt>
                <c:pt idx="23">
                  <c:v>2301</c:v>
                </c:pt>
                <c:pt idx="24">
                  <c:v>3878</c:v>
                </c:pt>
                <c:pt idx="25">
                  <c:v>4005</c:v>
                </c:pt>
                <c:pt idx="26">
                  <c:v>4193</c:v>
                </c:pt>
                <c:pt idx="27">
                  <c:v>4194</c:v>
                </c:pt>
                <c:pt idx="28">
                  <c:v>4491</c:v>
                </c:pt>
                <c:pt idx="29">
                  <c:v>4501</c:v>
                </c:pt>
                <c:pt idx="30">
                  <c:v>4550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8A-4CD0-9C57-2D0F3874C12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4">
                    <c:v>0</c:v>
                  </c:pt>
                  <c:pt idx="26">
                    <c:v>1.6999999999999999E-3</c:v>
                  </c:pt>
                  <c:pt idx="27">
                    <c:v>4.1999999999999997E-3</c:v>
                  </c:pt>
                  <c:pt idx="28">
                    <c:v>1.1000000000000001E-3</c:v>
                  </c:pt>
                  <c:pt idx="29">
                    <c:v>8.8999999999999999E-3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4">
                    <c:v>0</c:v>
                  </c:pt>
                  <c:pt idx="26">
                    <c:v>1.6999999999999999E-3</c:v>
                  </c:pt>
                  <c:pt idx="27">
                    <c:v>4.1999999999999997E-3</c:v>
                  </c:pt>
                  <c:pt idx="28">
                    <c:v>1.1000000000000001E-3</c:v>
                  </c:pt>
                  <c:pt idx="29">
                    <c:v>8.8999999999999999E-3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-2078</c:v>
                </c:pt>
                <c:pt idx="1">
                  <c:v>-1890</c:v>
                </c:pt>
                <c:pt idx="2">
                  <c:v>-1771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60</c:v>
                </c:pt>
                <c:pt idx="7">
                  <c:v>366</c:v>
                </c:pt>
                <c:pt idx="8">
                  <c:v>583</c:v>
                </c:pt>
                <c:pt idx="9">
                  <c:v>642</c:v>
                </c:pt>
                <c:pt idx="10">
                  <c:v>657</c:v>
                </c:pt>
                <c:pt idx="11">
                  <c:v>661</c:v>
                </c:pt>
                <c:pt idx="12">
                  <c:v>662</c:v>
                </c:pt>
                <c:pt idx="13">
                  <c:v>666</c:v>
                </c:pt>
                <c:pt idx="14">
                  <c:v>667</c:v>
                </c:pt>
                <c:pt idx="15">
                  <c:v>707</c:v>
                </c:pt>
                <c:pt idx="16">
                  <c:v>730</c:v>
                </c:pt>
                <c:pt idx="17">
                  <c:v>842</c:v>
                </c:pt>
                <c:pt idx="18">
                  <c:v>957</c:v>
                </c:pt>
                <c:pt idx="19">
                  <c:v>1248.5</c:v>
                </c:pt>
                <c:pt idx="20">
                  <c:v>1253</c:v>
                </c:pt>
                <c:pt idx="21">
                  <c:v>1335</c:v>
                </c:pt>
                <c:pt idx="22">
                  <c:v>2296</c:v>
                </c:pt>
                <c:pt idx="23">
                  <c:v>2301</c:v>
                </c:pt>
                <c:pt idx="24">
                  <c:v>3878</c:v>
                </c:pt>
                <c:pt idx="25">
                  <c:v>4005</c:v>
                </c:pt>
                <c:pt idx="26">
                  <c:v>4193</c:v>
                </c:pt>
                <c:pt idx="27">
                  <c:v>4194</c:v>
                </c:pt>
                <c:pt idx="28">
                  <c:v>4491</c:v>
                </c:pt>
                <c:pt idx="29">
                  <c:v>4501</c:v>
                </c:pt>
                <c:pt idx="30">
                  <c:v>4550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0.28856200000154786</c:v>
                </c:pt>
                <c:pt idx="1">
                  <c:v>-9.4689999998081475E-2</c:v>
                </c:pt>
                <c:pt idx="2">
                  <c:v>0.25670899999749963</c:v>
                </c:pt>
                <c:pt idx="3">
                  <c:v>-0.18599999999787542</c:v>
                </c:pt>
                <c:pt idx="5">
                  <c:v>-0.17975799999840092</c:v>
                </c:pt>
                <c:pt idx="6">
                  <c:v>-8.7400000011257362E-3</c:v>
                </c:pt>
                <c:pt idx="7">
                  <c:v>2.6286000000254717E-2</c:v>
                </c:pt>
                <c:pt idx="8">
                  <c:v>-0.24645699999382487</c:v>
                </c:pt>
                <c:pt idx="9">
                  <c:v>-2.2318000002996996E-2</c:v>
                </c:pt>
                <c:pt idx="10">
                  <c:v>-0.13550299999769777</c:v>
                </c:pt>
                <c:pt idx="11">
                  <c:v>-0.1430190000028233</c:v>
                </c:pt>
                <c:pt idx="12">
                  <c:v>-0.1298979999992298</c:v>
                </c:pt>
                <c:pt idx="13">
                  <c:v>-0.13741399999707937</c:v>
                </c:pt>
                <c:pt idx="14">
                  <c:v>-9.4292999994650017E-2</c:v>
                </c:pt>
                <c:pt idx="15">
                  <c:v>6.0547000000951812E-2</c:v>
                </c:pt>
                <c:pt idx="16">
                  <c:v>9.2329999999492429E-2</c:v>
                </c:pt>
                <c:pt idx="17">
                  <c:v>0.1118819999974221</c:v>
                </c:pt>
                <c:pt idx="18">
                  <c:v>-0.20920299999852432</c:v>
                </c:pt>
                <c:pt idx="20">
                  <c:v>3.6130000080447644E-3</c:v>
                </c:pt>
                <c:pt idx="21">
                  <c:v>-2.0465000001422595E-2</c:v>
                </c:pt>
                <c:pt idx="22">
                  <c:v>-1.618400000006659E-2</c:v>
                </c:pt>
                <c:pt idx="23">
                  <c:v>-3.257899999152869E-2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8A-4CD0-9C57-2D0F3874C12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4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-2078</c:v>
                </c:pt>
                <c:pt idx="1">
                  <c:v>-1890</c:v>
                </c:pt>
                <c:pt idx="2">
                  <c:v>-1771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60</c:v>
                </c:pt>
                <c:pt idx="7">
                  <c:v>366</c:v>
                </c:pt>
                <c:pt idx="8">
                  <c:v>583</c:v>
                </c:pt>
                <c:pt idx="9">
                  <c:v>642</c:v>
                </c:pt>
                <c:pt idx="10">
                  <c:v>657</c:v>
                </c:pt>
                <c:pt idx="11">
                  <c:v>661</c:v>
                </c:pt>
                <c:pt idx="12">
                  <c:v>662</c:v>
                </c:pt>
                <c:pt idx="13">
                  <c:v>666</c:v>
                </c:pt>
                <c:pt idx="14">
                  <c:v>667</c:v>
                </c:pt>
                <c:pt idx="15">
                  <c:v>707</c:v>
                </c:pt>
                <c:pt idx="16">
                  <c:v>730</c:v>
                </c:pt>
                <c:pt idx="17">
                  <c:v>842</c:v>
                </c:pt>
                <c:pt idx="18">
                  <c:v>957</c:v>
                </c:pt>
                <c:pt idx="19">
                  <c:v>1248.5</c:v>
                </c:pt>
                <c:pt idx="20">
                  <c:v>1253</c:v>
                </c:pt>
                <c:pt idx="21">
                  <c:v>1335</c:v>
                </c:pt>
                <c:pt idx="22">
                  <c:v>2296</c:v>
                </c:pt>
                <c:pt idx="23">
                  <c:v>2301</c:v>
                </c:pt>
                <c:pt idx="24">
                  <c:v>3878</c:v>
                </c:pt>
                <c:pt idx="25">
                  <c:v>4005</c:v>
                </c:pt>
                <c:pt idx="26">
                  <c:v>4193</c:v>
                </c:pt>
                <c:pt idx="27">
                  <c:v>4194</c:v>
                </c:pt>
                <c:pt idx="28">
                  <c:v>4491</c:v>
                </c:pt>
                <c:pt idx="29">
                  <c:v>4501</c:v>
                </c:pt>
                <c:pt idx="30">
                  <c:v>4550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8A-4CD0-9C57-2D0F3874C12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">
                    <c:v>0</c:v>
                  </c:pt>
                  <c:pt idx="26">
                    <c:v>1.6999999999999999E-3</c:v>
                  </c:pt>
                  <c:pt idx="27">
                    <c:v>4.1999999999999997E-3</c:v>
                  </c:pt>
                  <c:pt idx="28">
                    <c:v>1.1000000000000001E-3</c:v>
                  </c:pt>
                  <c:pt idx="29">
                    <c:v>8.8999999999999999E-3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">
                    <c:v>0</c:v>
                  </c:pt>
                  <c:pt idx="26">
                    <c:v>1.6999999999999999E-3</c:v>
                  </c:pt>
                  <c:pt idx="27">
                    <c:v>4.1999999999999997E-3</c:v>
                  </c:pt>
                  <c:pt idx="28">
                    <c:v>1.1000000000000001E-3</c:v>
                  </c:pt>
                  <c:pt idx="29">
                    <c:v>8.8999999999999999E-3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-2078</c:v>
                </c:pt>
                <c:pt idx="1">
                  <c:v>-1890</c:v>
                </c:pt>
                <c:pt idx="2">
                  <c:v>-1771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60</c:v>
                </c:pt>
                <c:pt idx="7">
                  <c:v>366</c:v>
                </c:pt>
                <c:pt idx="8">
                  <c:v>583</c:v>
                </c:pt>
                <c:pt idx="9">
                  <c:v>642</c:v>
                </c:pt>
                <c:pt idx="10">
                  <c:v>657</c:v>
                </c:pt>
                <c:pt idx="11">
                  <c:v>661</c:v>
                </c:pt>
                <c:pt idx="12">
                  <c:v>662</c:v>
                </c:pt>
                <c:pt idx="13">
                  <c:v>666</c:v>
                </c:pt>
                <c:pt idx="14">
                  <c:v>667</c:v>
                </c:pt>
                <c:pt idx="15">
                  <c:v>707</c:v>
                </c:pt>
                <c:pt idx="16">
                  <c:v>730</c:v>
                </c:pt>
                <c:pt idx="17">
                  <c:v>842</c:v>
                </c:pt>
                <c:pt idx="18">
                  <c:v>957</c:v>
                </c:pt>
                <c:pt idx="19">
                  <c:v>1248.5</c:v>
                </c:pt>
                <c:pt idx="20">
                  <c:v>1253</c:v>
                </c:pt>
                <c:pt idx="21">
                  <c:v>1335</c:v>
                </c:pt>
                <c:pt idx="22">
                  <c:v>2296</c:v>
                </c:pt>
                <c:pt idx="23">
                  <c:v>2301</c:v>
                </c:pt>
                <c:pt idx="24">
                  <c:v>3878</c:v>
                </c:pt>
                <c:pt idx="25">
                  <c:v>4005</c:v>
                </c:pt>
                <c:pt idx="26">
                  <c:v>4193</c:v>
                </c:pt>
                <c:pt idx="27">
                  <c:v>4194</c:v>
                </c:pt>
                <c:pt idx="28">
                  <c:v>4491</c:v>
                </c:pt>
                <c:pt idx="29">
                  <c:v>4501</c:v>
                </c:pt>
                <c:pt idx="30">
                  <c:v>4550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4">
                  <c:v>-8.2761999998183455E-2</c:v>
                </c:pt>
                <c:pt idx="25">
                  <c:v>-9.6395000000484288E-2</c:v>
                </c:pt>
                <c:pt idx="26">
                  <c:v>-8.9246999996248633E-2</c:v>
                </c:pt>
                <c:pt idx="27">
                  <c:v>-8.3826000001863576E-2</c:v>
                </c:pt>
                <c:pt idx="28">
                  <c:v>-9.1129000000364613E-2</c:v>
                </c:pt>
                <c:pt idx="29">
                  <c:v>-8.567899999616202E-2</c:v>
                </c:pt>
                <c:pt idx="30">
                  <c:v>-9.0949999997974373E-2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8A-4CD0-9C57-2D0F3874C12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">
                    <c:v>0</c:v>
                  </c:pt>
                  <c:pt idx="26">
                    <c:v>1.6999999999999999E-3</c:v>
                  </c:pt>
                  <c:pt idx="27">
                    <c:v>4.1999999999999997E-3</c:v>
                  </c:pt>
                  <c:pt idx="28">
                    <c:v>1.1000000000000001E-3</c:v>
                  </c:pt>
                  <c:pt idx="29">
                    <c:v>8.8999999999999999E-3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">
                    <c:v>0</c:v>
                  </c:pt>
                  <c:pt idx="26">
                    <c:v>1.6999999999999999E-3</c:v>
                  </c:pt>
                  <c:pt idx="27">
                    <c:v>4.1999999999999997E-3</c:v>
                  </c:pt>
                  <c:pt idx="28">
                    <c:v>1.1000000000000001E-3</c:v>
                  </c:pt>
                  <c:pt idx="29">
                    <c:v>8.8999999999999999E-3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-2078</c:v>
                </c:pt>
                <c:pt idx="1">
                  <c:v>-1890</c:v>
                </c:pt>
                <c:pt idx="2">
                  <c:v>-1771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60</c:v>
                </c:pt>
                <c:pt idx="7">
                  <c:v>366</c:v>
                </c:pt>
                <c:pt idx="8">
                  <c:v>583</c:v>
                </c:pt>
                <c:pt idx="9">
                  <c:v>642</c:v>
                </c:pt>
                <c:pt idx="10">
                  <c:v>657</c:v>
                </c:pt>
                <c:pt idx="11">
                  <c:v>661</c:v>
                </c:pt>
                <c:pt idx="12">
                  <c:v>662</c:v>
                </c:pt>
                <c:pt idx="13">
                  <c:v>666</c:v>
                </c:pt>
                <c:pt idx="14">
                  <c:v>667</c:v>
                </c:pt>
                <c:pt idx="15">
                  <c:v>707</c:v>
                </c:pt>
                <c:pt idx="16">
                  <c:v>730</c:v>
                </c:pt>
                <c:pt idx="17">
                  <c:v>842</c:v>
                </c:pt>
                <c:pt idx="18">
                  <c:v>957</c:v>
                </c:pt>
                <c:pt idx="19">
                  <c:v>1248.5</c:v>
                </c:pt>
                <c:pt idx="20">
                  <c:v>1253</c:v>
                </c:pt>
                <c:pt idx="21">
                  <c:v>1335</c:v>
                </c:pt>
                <c:pt idx="22">
                  <c:v>2296</c:v>
                </c:pt>
                <c:pt idx="23">
                  <c:v>2301</c:v>
                </c:pt>
                <c:pt idx="24">
                  <c:v>3878</c:v>
                </c:pt>
                <c:pt idx="25">
                  <c:v>4005</c:v>
                </c:pt>
                <c:pt idx="26">
                  <c:v>4193</c:v>
                </c:pt>
                <c:pt idx="27">
                  <c:v>4194</c:v>
                </c:pt>
                <c:pt idx="28">
                  <c:v>4491</c:v>
                </c:pt>
                <c:pt idx="29">
                  <c:v>4501</c:v>
                </c:pt>
                <c:pt idx="30">
                  <c:v>4550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8A-4CD0-9C57-2D0F3874C12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">
                    <c:v>0</c:v>
                  </c:pt>
                  <c:pt idx="26">
                    <c:v>1.6999999999999999E-3</c:v>
                  </c:pt>
                  <c:pt idx="27">
                    <c:v>4.1999999999999997E-3</c:v>
                  </c:pt>
                  <c:pt idx="28">
                    <c:v>1.1000000000000001E-3</c:v>
                  </c:pt>
                  <c:pt idx="29">
                    <c:v>8.8999999999999999E-3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">
                    <c:v>0</c:v>
                  </c:pt>
                  <c:pt idx="26">
                    <c:v>1.6999999999999999E-3</c:v>
                  </c:pt>
                  <c:pt idx="27">
                    <c:v>4.1999999999999997E-3</c:v>
                  </c:pt>
                  <c:pt idx="28">
                    <c:v>1.1000000000000001E-3</c:v>
                  </c:pt>
                  <c:pt idx="29">
                    <c:v>8.8999999999999999E-3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-2078</c:v>
                </c:pt>
                <c:pt idx="1">
                  <c:v>-1890</c:v>
                </c:pt>
                <c:pt idx="2">
                  <c:v>-1771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60</c:v>
                </c:pt>
                <c:pt idx="7">
                  <c:v>366</c:v>
                </c:pt>
                <c:pt idx="8">
                  <c:v>583</c:v>
                </c:pt>
                <c:pt idx="9">
                  <c:v>642</c:v>
                </c:pt>
                <c:pt idx="10">
                  <c:v>657</c:v>
                </c:pt>
                <c:pt idx="11">
                  <c:v>661</c:v>
                </c:pt>
                <c:pt idx="12">
                  <c:v>662</c:v>
                </c:pt>
                <c:pt idx="13">
                  <c:v>666</c:v>
                </c:pt>
                <c:pt idx="14">
                  <c:v>667</c:v>
                </c:pt>
                <c:pt idx="15">
                  <c:v>707</c:v>
                </c:pt>
                <c:pt idx="16">
                  <c:v>730</c:v>
                </c:pt>
                <c:pt idx="17">
                  <c:v>842</c:v>
                </c:pt>
                <c:pt idx="18">
                  <c:v>957</c:v>
                </c:pt>
                <c:pt idx="19">
                  <c:v>1248.5</c:v>
                </c:pt>
                <c:pt idx="20">
                  <c:v>1253</c:v>
                </c:pt>
                <c:pt idx="21">
                  <c:v>1335</c:v>
                </c:pt>
                <c:pt idx="22">
                  <c:v>2296</c:v>
                </c:pt>
                <c:pt idx="23">
                  <c:v>2301</c:v>
                </c:pt>
                <c:pt idx="24">
                  <c:v>3878</c:v>
                </c:pt>
                <c:pt idx="25">
                  <c:v>4005</c:v>
                </c:pt>
                <c:pt idx="26">
                  <c:v>4193</c:v>
                </c:pt>
                <c:pt idx="27">
                  <c:v>4194</c:v>
                </c:pt>
                <c:pt idx="28">
                  <c:v>4491</c:v>
                </c:pt>
                <c:pt idx="29">
                  <c:v>4501</c:v>
                </c:pt>
                <c:pt idx="30">
                  <c:v>4550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8A-4CD0-9C57-2D0F3874C12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">
                    <c:v>0</c:v>
                  </c:pt>
                  <c:pt idx="26">
                    <c:v>1.6999999999999999E-3</c:v>
                  </c:pt>
                  <c:pt idx="27">
                    <c:v>4.1999999999999997E-3</c:v>
                  </c:pt>
                  <c:pt idx="28">
                    <c:v>1.1000000000000001E-3</c:v>
                  </c:pt>
                  <c:pt idx="29">
                    <c:v>8.8999999999999999E-3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">
                    <c:v>0</c:v>
                  </c:pt>
                  <c:pt idx="26">
                    <c:v>1.6999999999999999E-3</c:v>
                  </c:pt>
                  <c:pt idx="27">
                    <c:v>4.1999999999999997E-3</c:v>
                  </c:pt>
                  <c:pt idx="28">
                    <c:v>1.1000000000000001E-3</c:v>
                  </c:pt>
                  <c:pt idx="29">
                    <c:v>8.8999999999999999E-3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-2078</c:v>
                </c:pt>
                <c:pt idx="1">
                  <c:v>-1890</c:v>
                </c:pt>
                <c:pt idx="2">
                  <c:v>-1771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60</c:v>
                </c:pt>
                <c:pt idx="7">
                  <c:v>366</c:v>
                </c:pt>
                <c:pt idx="8">
                  <c:v>583</c:v>
                </c:pt>
                <c:pt idx="9">
                  <c:v>642</c:v>
                </c:pt>
                <c:pt idx="10">
                  <c:v>657</c:v>
                </c:pt>
                <c:pt idx="11">
                  <c:v>661</c:v>
                </c:pt>
                <c:pt idx="12">
                  <c:v>662</c:v>
                </c:pt>
                <c:pt idx="13">
                  <c:v>666</c:v>
                </c:pt>
                <c:pt idx="14">
                  <c:v>667</c:v>
                </c:pt>
                <c:pt idx="15">
                  <c:v>707</c:v>
                </c:pt>
                <c:pt idx="16">
                  <c:v>730</c:v>
                </c:pt>
                <c:pt idx="17">
                  <c:v>842</c:v>
                </c:pt>
                <c:pt idx="18">
                  <c:v>957</c:v>
                </c:pt>
                <c:pt idx="19">
                  <c:v>1248.5</c:v>
                </c:pt>
                <c:pt idx="20">
                  <c:v>1253</c:v>
                </c:pt>
                <c:pt idx="21">
                  <c:v>1335</c:v>
                </c:pt>
                <c:pt idx="22">
                  <c:v>2296</c:v>
                </c:pt>
                <c:pt idx="23">
                  <c:v>2301</c:v>
                </c:pt>
                <c:pt idx="24">
                  <c:v>3878</c:v>
                </c:pt>
                <c:pt idx="25">
                  <c:v>4005</c:v>
                </c:pt>
                <c:pt idx="26">
                  <c:v>4193</c:v>
                </c:pt>
                <c:pt idx="27">
                  <c:v>4194</c:v>
                </c:pt>
                <c:pt idx="28">
                  <c:v>4491</c:v>
                </c:pt>
                <c:pt idx="29">
                  <c:v>4501</c:v>
                </c:pt>
                <c:pt idx="30">
                  <c:v>4550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8A-4CD0-9C57-2D0F3874C12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-2078</c:v>
                </c:pt>
                <c:pt idx="1">
                  <c:v>-1890</c:v>
                </c:pt>
                <c:pt idx="2">
                  <c:v>-1771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60</c:v>
                </c:pt>
                <c:pt idx="7">
                  <c:v>366</c:v>
                </c:pt>
                <c:pt idx="8">
                  <c:v>583</c:v>
                </c:pt>
                <c:pt idx="9">
                  <c:v>642</c:v>
                </c:pt>
                <c:pt idx="10">
                  <c:v>657</c:v>
                </c:pt>
                <c:pt idx="11">
                  <c:v>661</c:v>
                </c:pt>
                <c:pt idx="12">
                  <c:v>662</c:v>
                </c:pt>
                <c:pt idx="13">
                  <c:v>666</c:v>
                </c:pt>
                <c:pt idx="14">
                  <c:v>667</c:v>
                </c:pt>
                <c:pt idx="15">
                  <c:v>707</c:v>
                </c:pt>
                <c:pt idx="16">
                  <c:v>730</c:v>
                </c:pt>
                <c:pt idx="17">
                  <c:v>842</c:v>
                </c:pt>
                <c:pt idx="18">
                  <c:v>957</c:v>
                </c:pt>
                <c:pt idx="19">
                  <c:v>1248.5</c:v>
                </c:pt>
                <c:pt idx="20">
                  <c:v>1253</c:v>
                </c:pt>
                <c:pt idx="21">
                  <c:v>1335</c:v>
                </c:pt>
                <c:pt idx="22">
                  <c:v>2296</c:v>
                </c:pt>
                <c:pt idx="23">
                  <c:v>2301</c:v>
                </c:pt>
                <c:pt idx="24">
                  <c:v>3878</c:v>
                </c:pt>
                <c:pt idx="25">
                  <c:v>4005</c:v>
                </c:pt>
                <c:pt idx="26">
                  <c:v>4193</c:v>
                </c:pt>
                <c:pt idx="27">
                  <c:v>4194</c:v>
                </c:pt>
                <c:pt idx="28">
                  <c:v>4491</c:v>
                </c:pt>
                <c:pt idx="29">
                  <c:v>4501</c:v>
                </c:pt>
                <c:pt idx="30">
                  <c:v>4550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2.6625397561207464E-2</c:v>
                </c:pt>
                <c:pt idx="1">
                  <c:v>2.2497261193447617E-2</c:v>
                </c:pt>
                <c:pt idx="2">
                  <c:v>1.9884238705344309E-2</c:v>
                </c:pt>
                <c:pt idx="3">
                  <c:v>-1.9003684205840213E-2</c:v>
                </c:pt>
                <c:pt idx="4">
                  <c:v>-1.9003684205840213E-2</c:v>
                </c:pt>
                <c:pt idx="5">
                  <c:v>-1.9047600550178085E-2</c:v>
                </c:pt>
                <c:pt idx="6">
                  <c:v>-2.0321174535976334E-2</c:v>
                </c:pt>
                <c:pt idx="7">
                  <c:v>-2.7040375219670554E-2</c:v>
                </c:pt>
                <c:pt idx="8">
                  <c:v>-3.180529858032953E-2</c:v>
                </c:pt>
                <c:pt idx="9">
                  <c:v>-3.3100830738296713E-2</c:v>
                </c:pt>
                <c:pt idx="10">
                  <c:v>-3.3430203320830743E-2</c:v>
                </c:pt>
                <c:pt idx="11">
                  <c:v>-3.3518036009506487E-2</c:v>
                </c:pt>
                <c:pt idx="12">
                  <c:v>-3.3539994181675421E-2</c:v>
                </c:pt>
                <c:pt idx="13">
                  <c:v>-3.3627826870351166E-2</c:v>
                </c:pt>
                <c:pt idx="14">
                  <c:v>-3.36497850425201E-2</c:v>
                </c:pt>
                <c:pt idx="15">
                  <c:v>-3.4528111929277516E-2</c:v>
                </c:pt>
                <c:pt idx="16">
                  <c:v>-3.5033149889163027E-2</c:v>
                </c:pt>
                <c:pt idx="17">
                  <c:v>-3.7492465172083787E-2</c:v>
                </c:pt>
                <c:pt idx="18">
                  <c:v>-4.0017654971511357E-2</c:v>
                </c:pt>
                <c:pt idx="19">
                  <c:v>-4.6418462158756009E-2</c:v>
                </c:pt>
                <c:pt idx="20">
                  <c:v>-4.6517273933516221E-2</c:v>
                </c:pt>
                <c:pt idx="21">
                  <c:v>-4.8317844051368922E-2</c:v>
                </c:pt>
                <c:pt idx="22">
                  <c:v>-6.9419647505715804E-2</c:v>
                </c:pt>
                <c:pt idx="23">
                  <c:v>-6.9529438366560475E-2</c:v>
                </c:pt>
                <c:pt idx="24">
                  <c:v>-0.10415747587697154</c:v>
                </c:pt>
                <c:pt idx="25">
                  <c:v>-0.10694616374242633</c:v>
                </c:pt>
                <c:pt idx="26">
                  <c:v>-0.11107430011018618</c:v>
                </c:pt>
                <c:pt idx="27">
                  <c:v>-0.11109625828235511</c:v>
                </c:pt>
                <c:pt idx="28">
                  <c:v>-0.11761783541652891</c:v>
                </c:pt>
                <c:pt idx="29">
                  <c:v>-0.11783741713821827</c:v>
                </c:pt>
                <c:pt idx="30">
                  <c:v>-0.11891336757449611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8A-4CD0-9C57-2D0F3874C12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-2078</c:v>
                </c:pt>
                <c:pt idx="1">
                  <c:v>-1890</c:v>
                </c:pt>
                <c:pt idx="2">
                  <c:v>-1771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60</c:v>
                </c:pt>
                <c:pt idx="7">
                  <c:v>366</c:v>
                </c:pt>
                <c:pt idx="8">
                  <c:v>583</c:v>
                </c:pt>
                <c:pt idx="9">
                  <c:v>642</c:v>
                </c:pt>
                <c:pt idx="10">
                  <c:v>657</c:v>
                </c:pt>
                <c:pt idx="11">
                  <c:v>661</c:v>
                </c:pt>
                <c:pt idx="12">
                  <c:v>662</c:v>
                </c:pt>
                <c:pt idx="13">
                  <c:v>666</c:v>
                </c:pt>
                <c:pt idx="14">
                  <c:v>667</c:v>
                </c:pt>
                <c:pt idx="15">
                  <c:v>707</c:v>
                </c:pt>
                <c:pt idx="16">
                  <c:v>730</c:v>
                </c:pt>
                <c:pt idx="17">
                  <c:v>842</c:v>
                </c:pt>
                <c:pt idx="18">
                  <c:v>957</c:v>
                </c:pt>
                <c:pt idx="19">
                  <c:v>1248.5</c:v>
                </c:pt>
                <c:pt idx="20">
                  <c:v>1253</c:v>
                </c:pt>
                <c:pt idx="21">
                  <c:v>1335</c:v>
                </c:pt>
                <c:pt idx="22">
                  <c:v>2296</c:v>
                </c:pt>
                <c:pt idx="23">
                  <c:v>2301</c:v>
                </c:pt>
                <c:pt idx="24">
                  <c:v>3878</c:v>
                </c:pt>
                <c:pt idx="25">
                  <c:v>4005</c:v>
                </c:pt>
                <c:pt idx="26">
                  <c:v>4193</c:v>
                </c:pt>
                <c:pt idx="27">
                  <c:v>4194</c:v>
                </c:pt>
                <c:pt idx="28">
                  <c:v>4491</c:v>
                </c:pt>
                <c:pt idx="29">
                  <c:v>4501</c:v>
                </c:pt>
                <c:pt idx="30">
                  <c:v>4550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9">
                  <c:v>-0.95043149999401066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A8A-4CD0-9C57-2D0F3874C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808104"/>
        <c:axId val="1"/>
      </c:scatterChart>
      <c:valAx>
        <c:axId val="580808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906158469321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2608695652174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0808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8262391114154"/>
          <c:y val="0.92000129214617399"/>
          <c:w val="0.7956532389972992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371475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D1A2900-4AEA-60C3-2D0C-4CBF9F96F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01" TargetMode="External"/><Relationship Id="rId7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bav-astro.de/sfs/BAVM_link.php?BAVMnr=192" TargetMode="External"/><Relationship Id="rId1" Type="http://schemas.openxmlformats.org/officeDocument/2006/relationships/hyperlink" Target="http://www.bav-astro.de/sfs/BAVM_link.php?BAVMnr=157" TargetMode="External"/><Relationship Id="rId6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29" customFormat="1" ht="20.25" x14ac:dyDescent="0.2">
      <c r="A1" s="56" t="s">
        <v>37</v>
      </c>
    </row>
    <row r="2" spans="1:6" s="29" customFormat="1" ht="12.95" customHeight="1" x14ac:dyDescent="0.2">
      <c r="A2" s="29" t="s">
        <v>24</v>
      </c>
      <c r="B2" s="30" t="s">
        <v>36</v>
      </c>
    </row>
    <row r="3" spans="1:6" s="29" customFormat="1" ht="12.95" customHeight="1" x14ac:dyDescent="0.2"/>
    <row r="4" spans="1:6" s="29" customFormat="1" ht="12.95" customHeight="1" thickTop="1" thickBot="1" x14ac:dyDescent="0.25">
      <c r="A4" s="31" t="s">
        <v>0</v>
      </c>
      <c r="C4" s="32">
        <v>29362.475999999999</v>
      </c>
      <c r="D4" s="33">
        <v>5.9968789999999998</v>
      </c>
    </row>
    <row r="5" spans="1:6" s="29" customFormat="1" ht="12.95" customHeight="1" thickTop="1" x14ac:dyDescent="0.2">
      <c r="A5" s="34" t="s">
        <v>40</v>
      </c>
      <c r="C5" s="35">
        <v>-9.5</v>
      </c>
      <c r="D5" s="29" t="s">
        <v>41</v>
      </c>
    </row>
    <row r="6" spans="1:6" s="29" customFormat="1" ht="12.95" customHeight="1" x14ac:dyDescent="0.2">
      <c r="A6" s="31" t="s">
        <v>1</v>
      </c>
    </row>
    <row r="7" spans="1:6" s="29" customFormat="1" ht="12.95" customHeight="1" x14ac:dyDescent="0.2">
      <c r="A7" s="29" t="s">
        <v>2</v>
      </c>
      <c r="C7" s="29">
        <f>+C4</f>
        <v>29362.475999999999</v>
      </c>
    </row>
    <row r="8" spans="1:6" s="29" customFormat="1" ht="12.95" customHeight="1" x14ac:dyDescent="0.2">
      <c r="A8" s="29" t="s">
        <v>3</v>
      </c>
      <c r="C8" s="29">
        <f>+D4</f>
        <v>5.9968789999999998</v>
      </c>
    </row>
    <row r="9" spans="1:6" s="29" customFormat="1" ht="12.95" customHeight="1" x14ac:dyDescent="0.2">
      <c r="A9" s="36" t="s">
        <v>46</v>
      </c>
      <c r="B9" s="37">
        <v>21</v>
      </c>
      <c r="C9" s="38" t="str">
        <f>"F"&amp;B9</f>
        <v>F21</v>
      </c>
      <c r="D9" s="39" t="str">
        <f>"G"&amp;B9</f>
        <v>G21</v>
      </c>
    </row>
    <row r="10" spans="1:6" s="29" customFormat="1" ht="12.95" customHeight="1" thickBot="1" x14ac:dyDescent="0.25">
      <c r="C10" s="40" t="s">
        <v>20</v>
      </c>
      <c r="D10" s="40" t="s">
        <v>21</v>
      </c>
    </row>
    <row r="11" spans="1:6" s="29" customFormat="1" ht="12.95" customHeight="1" x14ac:dyDescent="0.2">
      <c r="A11" s="29" t="s">
        <v>16</v>
      </c>
      <c r="C11" s="39">
        <f ca="1">INTERCEPT(INDIRECT($D$9):G992,INDIRECT($C$9):F992)</f>
        <v>-1.9003684205840213E-2</v>
      </c>
      <c r="D11" s="41"/>
    </row>
    <row r="12" spans="1:6" s="29" customFormat="1" ht="12.95" customHeight="1" x14ac:dyDescent="0.2">
      <c r="A12" s="29" t="s">
        <v>17</v>
      </c>
      <c r="C12" s="39">
        <f ca="1">SLOPE(INDIRECT($D$9):G992,INDIRECT($C$9):F992)</f>
        <v>-2.1958172168935361E-5</v>
      </c>
      <c r="D12" s="41"/>
    </row>
    <row r="13" spans="1:6" s="29" customFormat="1" ht="12.95" customHeight="1" x14ac:dyDescent="0.2">
      <c r="A13" s="29" t="s">
        <v>19</v>
      </c>
      <c r="C13" s="41" t="s">
        <v>14</v>
      </c>
    </row>
    <row r="14" spans="1:6" s="29" customFormat="1" ht="12.95" customHeight="1" x14ac:dyDescent="0.2"/>
    <row r="15" spans="1:6" s="29" customFormat="1" ht="12.95" customHeight="1" x14ac:dyDescent="0.2">
      <c r="A15" s="42" t="s">
        <v>18</v>
      </c>
      <c r="C15" s="43">
        <f ca="1">(C7+C11)+(C8+C12)*INT(MAX(F21:F3533))</f>
        <v>56648.156536632421</v>
      </c>
      <c r="E15" s="44" t="s">
        <v>174</v>
      </c>
      <c r="F15" s="35">
        <v>1</v>
      </c>
    </row>
    <row r="16" spans="1:6" s="29" customFormat="1" ht="12.95" customHeight="1" x14ac:dyDescent="0.2">
      <c r="A16" s="31" t="s">
        <v>4</v>
      </c>
      <c r="C16" s="45">
        <f ca="1">+C8+C12</f>
        <v>5.9968570418278313</v>
      </c>
      <c r="E16" s="44" t="s">
        <v>42</v>
      </c>
      <c r="F16" s="46">
        <f ca="1">NOW()+15018.5+$C$5/24</f>
        <v>60376.744662847217</v>
      </c>
    </row>
    <row r="17" spans="1:21" s="29" customFormat="1" ht="12.95" customHeight="1" thickBot="1" x14ac:dyDescent="0.25">
      <c r="A17" s="44" t="s">
        <v>44</v>
      </c>
      <c r="C17" s="29">
        <f>COUNT(C21:C2191)</f>
        <v>31</v>
      </c>
      <c r="E17" s="44" t="s">
        <v>175</v>
      </c>
      <c r="F17" s="46">
        <f ca="1">ROUND(2*(F16-$C$7)/$C$8,0)/2+F15</f>
        <v>5172.5</v>
      </c>
    </row>
    <row r="18" spans="1:21" s="29" customFormat="1" ht="12.95" customHeight="1" thickTop="1" thickBot="1" x14ac:dyDescent="0.25">
      <c r="A18" s="31" t="s">
        <v>5</v>
      </c>
      <c r="C18" s="32">
        <f ca="1">+C15</f>
        <v>56648.156536632421</v>
      </c>
      <c r="D18" s="33">
        <f ca="1">+C16</f>
        <v>5.9968570418278313</v>
      </c>
      <c r="E18" s="44" t="s">
        <v>43</v>
      </c>
      <c r="F18" s="39">
        <f ca="1">ROUND(2*(F16-$C$15)/$C$16,0)/2+F15</f>
        <v>623</v>
      </c>
    </row>
    <row r="19" spans="1:21" s="29" customFormat="1" ht="12.95" customHeight="1" thickTop="1" x14ac:dyDescent="0.2">
      <c r="E19" s="44" t="s">
        <v>45</v>
      </c>
      <c r="F19" s="47">
        <f ca="1">+$C$15+$C$16*F18-15018.5-$C$5/24</f>
        <v>45366.094307024498</v>
      </c>
    </row>
    <row r="20" spans="1:21" s="29" customFormat="1" ht="12.95" customHeight="1" thickBot="1" x14ac:dyDescent="0.25">
      <c r="A20" s="40" t="s">
        <v>6</v>
      </c>
      <c r="B20" s="40" t="s">
        <v>7</v>
      </c>
      <c r="C20" s="40" t="s">
        <v>8</v>
      </c>
      <c r="D20" s="40" t="s">
        <v>13</v>
      </c>
      <c r="E20" s="40" t="s">
        <v>9</v>
      </c>
      <c r="F20" s="40" t="s">
        <v>10</v>
      </c>
      <c r="G20" s="40" t="s">
        <v>11</v>
      </c>
      <c r="H20" s="48" t="s">
        <v>12</v>
      </c>
      <c r="I20" s="48" t="s">
        <v>58</v>
      </c>
      <c r="J20" s="48" t="s">
        <v>53</v>
      </c>
      <c r="K20" s="48" t="s">
        <v>51</v>
      </c>
      <c r="L20" s="48" t="s">
        <v>25</v>
      </c>
      <c r="M20" s="48" t="s">
        <v>26</v>
      </c>
      <c r="N20" s="48" t="s">
        <v>27</v>
      </c>
      <c r="O20" s="48" t="s">
        <v>23</v>
      </c>
      <c r="P20" s="49" t="s">
        <v>22</v>
      </c>
      <c r="Q20" s="40" t="s">
        <v>15</v>
      </c>
      <c r="U20" s="50" t="s">
        <v>173</v>
      </c>
    </row>
    <row r="21" spans="1:21" s="54" customFormat="1" ht="12.95" customHeight="1" x14ac:dyDescent="0.2">
      <c r="A21" s="51" t="s">
        <v>64</v>
      </c>
      <c r="B21" s="52" t="s">
        <v>39</v>
      </c>
      <c r="C21" s="51">
        <v>16901.25</v>
      </c>
      <c r="D21" s="53"/>
      <c r="E21" s="54">
        <f t="shared" ref="E21:E51" si="0">+(C21-C$7)/C$8</f>
        <v>-2077.9518813035911</v>
      </c>
      <c r="F21" s="54">
        <f t="shared" ref="F21:F51" si="1">ROUND(2*E21,0)/2</f>
        <v>-2078</v>
      </c>
      <c r="G21" s="54">
        <f t="shared" ref="G21:G39" si="2">+C21-(C$7+F21*C$8)</f>
        <v>0.28856200000154786</v>
      </c>
      <c r="I21" s="54">
        <f>+G21</f>
        <v>0.28856200000154786</v>
      </c>
      <c r="O21" s="54">
        <f t="shared" ref="O21:O51" ca="1" si="3">+C$11+C$12*$F21</f>
        <v>2.6625397561207464E-2</v>
      </c>
      <c r="Q21" s="55">
        <f t="shared" ref="Q21:Q51" si="4">+C21-15018.5</f>
        <v>1882.75</v>
      </c>
    </row>
    <row r="22" spans="1:21" s="54" customFormat="1" ht="12.95" customHeight="1" x14ac:dyDescent="0.2">
      <c r="A22" s="51" t="s">
        <v>64</v>
      </c>
      <c r="B22" s="52" t="s">
        <v>39</v>
      </c>
      <c r="C22" s="51">
        <v>18028.28</v>
      </c>
      <c r="D22" s="53"/>
      <c r="E22" s="54">
        <f t="shared" si="0"/>
        <v>-1890.015789880036</v>
      </c>
      <c r="F22" s="54">
        <f t="shared" si="1"/>
        <v>-1890</v>
      </c>
      <c r="G22" s="54">
        <f t="shared" si="2"/>
        <v>-9.4689999998081475E-2</v>
      </c>
      <c r="I22" s="54">
        <f>+G22</f>
        <v>-9.4689999998081475E-2</v>
      </c>
      <c r="O22" s="54">
        <f t="shared" ca="1" si="3"/>
        <v>2.2497261193447617E-2</v>
      </c>
      <c r="Q22" s="55">
        <f t="shared" si="4"/>
        <v>3009.7799999999988</v>
      </c>
    </row>
    <row r="23" spans="1:21" s="2" customFormat="1" ht="12.75" customHeight="1" x14ac:dyDescent="0.2">
      <c r="A23" s="27" t="s">
        <v>64</v>
      </c>
      <c r="B23" s="28" t="s">
        <v>39</v>
      </c>
      <c r="C23" s="27">
        <v>18742.259999999998</v>
      </c>
      <c r="D23" s="3"/>
      <c r="E23" s="2">
        <f t="shared" si="0"/>
        <v>-1770.9571928998403</v>
      </c>
      <c r="F23" s="2">
        <f t="shared" si="1"/>
        <v>-1771</v>
      </c>
      <c r="G23" s="2">
        <f t="shared" si="2"/>
        <v>0.25670899999749963</v>
      </c>
      <c r="I23" s="2">
        <f>+G23</f>
        <v>0.25670899999749963</v>
      </c>
      <c r="O23" s="2">
        <f t="shared" ca="1" si="3"/>
        <v>1.9884238705344309E-2</v>
      </c>
      <c r="Q23" s="4">
        <f t="shared" si="4"/>
        <v>3723.7599999999984</v>
      </c>
    </row>
    <row r="24" spans="1:21" s="2" customFormat="1" ht="12.75" customHeight="1" x14ac:dyDescent="0.2">
      <c r="A24" s="27" t="s">
        <v>64</v>
      </c>
      <c r="B24" s="28" t="s">
        <v>39</v>
      </c>
      <c r="C24" s="27">
        <v>29362.29</v>
      </c>
      <c r="D24" s="3"/>
      <c r="E24" s="2">
        <f t="shared" si="0"/>
        <v>-3.1016133558451894E-2</v>
      </c>
      <c r="F24" s="2">
        <f t="shared" si="1"/>
        <v>0</v>
      </c>
      <c r="G24" s="2">
        <f t="shared" si="2"/>
        <v>-0.18599999999787542</v>
      </c>
      <c r="I24" s="2">
        <f>+G24</f>
        <v>-0.18599999999787542</v>
      </c>
      <c r="O24" s="2">
        <f t="shared" ca="1" si="3"/>
        <v>-1.9003684205840213E-2</v>
      </c>
      <c r="Q24" s="4">
        <f t="shared" si="4"/>
        <v>14343.79</v>
      </c>
    </row>
    <row r="25" spans="1:21" s="2" customFormat="1" ht="12.75" customHeight="1" x14ac:dyDescent="0.2">
      <c r="A25" s="2" t="s">
        <v>12</v>
      </c>
      <c r="C25" s="8">
        <v>29362.475999999999</v>
      </c>
      <c r="D25" s="8" t="s">
        <v>14</v>
      </c>
      <c r="E25" s="2">
        <f t="shared" si="0"/>
        <v>0</v>
      </c>
      <c r="F25" s="2">
        <f t="shared" si="1"/>
        <v>0</v>
      </c>
      <c r="G25" s="2">
        <f t="shared" si="2"/>
        <v>0</v>
      </c>
      <c r="H25" s="2">
        <f>+G25</f>
        <v>0</v>
      </c>
      <c r="O25" s="2">
        <f t="shared" ca="1" si="3"/>
        <v>-1.9003684205840213E-2</v>
      </c>
      <c r="Q25" s="4">
        <f t="shared" si="4"/>
        <v>14343.975999999999</v>
      </c>
    </row>
    <row r="26" spans="1:21" x14ac:dyDescent="0.2">
      <c r="A26" s="27" t="s">
        <v>64</v>
      </c>
      <c r="B26" s="28" t="s">
        <v>39</v>
      </c>
      <c r="C26" s="27">
        <v>29374.29</v>
      </c>
      <c r="D26" s="1"/>
      <c r="E26" s="2">
        <f t="shared" si="0"/>
        <v>1.9700247412032368</v>
      </c>
      <c r="F26" s="2">
        <f t="shared" si="1"/>
        <v>2</v>
      </c>
      <c r="G26" s="2">
        <f t="shared" si="2"/>
        <v>-0.17975799999840092</v>
      </c>
      <c r="H26" s="2"/>
      <c r="I26" s="2">
        <f>+G26</f>
        <v>-0.17975799999840092</v>
      </c>
      <c r="J26" s="2"/>
      <c r="K26" s="2"/>
      <c r="M26" s="2"/>
      <c r="N26" s="2"/>
      <c r="O26" s="2">
        <f t="shared" ca="1" si="3"/>
        <v>-1.9047600550178085E-2</v>
      </c>
      <c r="P26" s="2"/>
      <c r="Q26" s="4">
        <f t="shared" si="4"/>
        <v>14355.79</v>
      </c>
    </row>
    <row r="27" spans="1:21" x14ac:dyDescent="0.2">
      <c r="A27" s="27" t="s">
        <v>64</v>
      </c>
      <c r="B27" s="28" t="s">
        <v>39</v>
      </c>
      <c r="C27" s="27">
        <v>29722.28</v>
      </c>
      <c r="D27" s="1"/>
      <c r="E27" s="2">
        <f t="shared" si="0"/>
        <v>59.998542575229564</v>
      </c>
      <c r="F27" s="2">
        <f t="shared" si="1"/>
        <v>60</v>
      </c>
      <c r="G27" s="2">
        <f t="shared" si="2"/>
        <v>-8.7400000011257362E-3</v>
      </c>
      <c r="H27" s="2"/>
      <c r="I27" s="2">
        <f>+G27</f>
        <v>-8.7400000011257362E-3</v>
      </c>
      <c r="J27" s="2"/>
      <c r="K27" s="2"/>
      <c r="M27" s="2"/>
      <c r="N27" s="2"/>
      <c r="O27" s="2">
        <f t="shared" ca="1" si="3"/>
        <v>-2.0321174535976334E-2</v>
      </c>
      <c r="P27" s="2"/>
      <c r="Q27" s="4">
        <f t="shared" si="4"/>
        <v>14703.779999999999</v>
      </c>
    </row>
    <row r="28" spans="1:21" x14ac:dyDescent="0.2">
      <c r="A28" s="27" t="s">
        <v>64</v>
      </c>
      <c r="B28" s="28" t="s">
        <v>39</v>
      </c>
      <c r="C28" s="27">
        <v>31557.360000000001</v>
      </c>
      <c r="D28" s="1"/>
      <c r="E28" s="2">
        <f t="shared" si="0"/>
        <v>366.00438328003651</v>
      </c>
      <c r="F28" s="2">
        <f t="shared" si="1"/>
        <v>366</v>
      </c>
      <c r="G28" s="2">
        <f t="shared" si="2"/>
        <v>2.6286000000254717E-2</v>
      </c>
      <c r="H28" s="2"/>
      <c r="I28" s="2">
        <f>+G28</f>
        <v>2.6286000000254717E-2</v>
      </c>
      <c r="J28" s="2"/>
      <c r="K28" s="2"/>
      <c r="M28" s="2"/>
      <c r="N28" s="2"/>
      <c r="O28" s="2">
        <f t="shared" ca="1" si="3"/>
        <v>-2.7040375219670554E-2</v>
      </c>
      <c r="P28" s="2"/>
      <c r="Q28" s="4">
        <f t="shared" si="4"/>
        <v>16538.86</v>
      </c>
    </row>
    <row r="29" spans="1:21" x14ac:dyDescent="0.2">
      <c r="A29" s="27" t="s">
        <v>87</v>
      </c>
      <c r="B29" s="28" t="s">
        <v>39</v>
      </c>
      <c r="C29" s="27">
        <v>32858.410000000003</v>
      </c>
      <c r="D29" s="1"/>
      <c r="E29" s="2">
        <f t="shared" si="0"/>
        <v>582.95890245576152</v>
      </c>
      <c r="F29" s="2">
        <f t="shared" si="1"/>
        <v>583</v>
      </c>
      <c r="G29" s="2">
        <f t="shared" si="2"/>
        <v>-0.24645699999382487</v>
      </c>
      <c r="H29" s="2"/>
      <c r="I29" s="2">
        <f>+G29</f>
        <v>-0.24645699999382487</v>
      </c>
      <c r="J29" s="2"/>
      <c r="K29" s="2"/>
      <c r="M29" s="2"/>
      <c r="N29" s="2"/>
      <c r="O29" s="2">
        <f t="shared" ca="1" si="3"/>
        <v>-3.180529858032953E-2</v>
      </c>
      <c r="P29" s="2"/>
      <c r="Q29" s="4">
        <f t="shared" si="4"/>
        <v>17839.910000000003</v>
      </c>
    </row>
    <row r="30" spans="1:21" x14ac:dyDescent="0.2">
      <c r="A30" s="27" t="s">
        <v>64</v>
      </c>
      <c r="B30" s="28" t="s">
        <v>39</v>
      </c>
      <c r="C30" s="27">
        <v>33212.449999999997</v>
      </c>
      <c r="D30" s="1"/>
      <c r="E30" s="2">
        <f t="shared" si="0"/>
        <v>641.9962783974795</v>
      </c>
      <c r="F30" s="2">
        <f t="shared" si="1"/>
        <v>642</v>
      </c>
      <c r="G30" s="2">
        <f t="shared" si="2"/>
        <v>-2.2318000002996996E-2</v>
      </c>
      <c r="H30" s="2"/>
      <c r="I30" s="2">
        <f>+G30</f>
        <v>-2.2318000002996996E-2</v>
      </c>
      <c r="J30" s="2"/>
      <c r="K30" s="2"/>
      <c r="M30" s="2"/>
      <c r="N30" s="2"/>
      <c r="O30" s="2">
        <f t="shared" ca="1" si="3"/>
        <v>-3.3100830738296713E-2</v>
      </c>
      <c r="P30" s="2"/>
      <c r="Q30" s="4">
        <f t="shared" si="4"/>
        <v>18193.949999999997</v>
      </c>
    </row>
    <row r="31" spans="1:21" x14ac:dyDescent="0.2">
      <c r="A31" s="27" t="s">
        <v>87</v>
      </c>
      <c r="B31" s="28" t="s">
        <v>39</v>
      </c>
      <c r="C31" s="27">
        <v>33302.29</v>
      </c>
      <c r="D31" s="1"/>
      <c r="E31" s="2">
        <f t="shared" si="0"/>
        <v>656.97740441319593</v>
      </c>
      <c r="F31" s="2">
        <f t="shared" si="1"/>
        <v>657</v>
      </c>
      <c r="G31" s="2">
        <f t="shared" si="2"/>
        <v>-0.13550299999769777</v>
      </c>
      <c r="H31" s="2"/>
      <c r="I31" s="2">
        <f>+G31</f>
        <v>-0.13550299999769777</v>
      </c>
      <c r="J31" s="2"/>
      <c r="K31" s="2"/>
      <c r="M31" s="2"/>
      <c r="N31" s="2"/>
      <c r="O31" s="2">
        <f t="shared" ca="1" si="3"/>
        <v>-3.3430203320830743E-2</v>
      </c>
      <c r="P31" s="2"/>
      <c r="Q31" s="4">
        <f t="shared" si="4"/>
        <v>18283.79</v>
      </c>
    </row>
    <row r="32" spans="1:21" x14ac:dyDescent="0.2">
      <c r="A32" s="27" t="s">
        <v>87</v>
      </c>
      <c r="B32" s="28" t="s">
        <v>39</v>
      </c>
      <c r="C32" s="27">
        <v>33326.269999999997</v>
      </c>
      <c r="D32" s="1"/>
      <c r="E32" s="2">
        <f t="shared" si="0"/>
        <v>660.97615109459412</v>
      </c>
      <c r="F32" s="2">
        <f t="shared" si="1"/>
        <v>661</v>
      </c>
      <c r="G32" s="2">
        <f t="shared" si="2"/>
        <v>-0.1430190000028233</v>
      </c>
      <c r="H32" s="2"/>
      <c r="I32" s="2">
        <f>+G32</f>
        <v>-0.1430190000028233</v>
      </c>
      <c r="J32" s="2"/>
      <c r="K32" s="2"/>
      <c r="M32" s="2"/>
      <c r="N32" s="2"/>
      <c r="O32" s="2">
        <f t="shared" ca="1" si="3"/>
        <v>-3.3518036009506487E-2</v>
      </c>
      <c r="P32" s="2"/>
      <c r="Q32" s="4">
        <f t="shared" si="4"/>
        <v>18307.769999999997</v>
      </c>
    </row>
    <row r="33" spans="1:29" x14ac:dyDescent="0.2">
      <c r="A33" s="27" t="s">
        <v>64</v>
      </c>
      <c r="B33" s="28" t="s">
        <v>39</v>
      </c>
      <c r="C33" s="27">
        <v>33332.28</v>
      </c>
      <c r="D33" s="1"/>
      <c r="E33" s="2">
        <f t="shared" si="0"/>
        <v>661.97833906603751</v>
      </c>
      <c r="F33" s="2">
        <f t="shared" si="1"/>
        <v>662</v>
      </c>
      <c r="G33" s="2">
        <f t="shared" si="2"/>
        <v>-0.1298979999992298</v>
      </c>
      <c r="H33" s="2"/>
      <c r="I33" s="2">
        <f>+G33</f>
        <v>-0.1298979999992298</v>
      </c>
      <c r="J33" s="2"/>
      <c r="K33" s="2"/>
      <c r="M33" s="2"/>
      <c r="N33" s="2"/>
      <c r="O33" s="2">
        <f t="shared" ca="1" si="3"/>
        <v>-3.3539994181675421E-2</v>
      </c>
      <c r="P33" s="2"/>
      <c r="Q33" s="4">
        <f t="shared" si="4"/>
        <v>18313.78</v>
      </c>
    </row>
    <row r="34" spans="1:29" x14ac:dyDescent="0.2">
      <c r="A34" s="27" t="s">
        <v>87</v>
      </c>
      <c r="B34" s="28" t="s">
        <v>39</v>
      </c>
      <c r="C34" s="27">
        <v>33356.26</v>
      </c>
      <c r="D34" s="1"/>
      <c r="E34" s="2">
        <f t="shared" si="0"/>
        <v>665.97708574743683</v>
      </c>
      <c r="F34" s="2">
        <f t="shared" si="1"/>
        <v>666</v>
      </c>
      <c r="G34" s="2">
        <f t="shared" si="2"/>
        <v>-0.13741399999707937</v>
      </c>
      <c r="H34" s="2"/>
      <c r="I34" s="2">
        <f>+G34</f>
        <v>-0.13741399999707937</v>
      </c>
      <c r="J34" s="2"/>
      <c r="K34" s="2"/>
      <c r="M34" s="2"/>
      <c r="N34" s="2"/>
      <c r="O34" s="2">
        <f t="shared" ca="1" si="3"/>
        <v>-3.3627826870351166E-2</v>
      </c>
      <c r="P34" s="2"/>
      <c r="Q34" s="4">
        <f t="shared" si="4"/>
        <v>18337.760000000002</v>
      </c>
    </row>
    <row r="35" spans="1:29" x14ac:dyDescent="0.2">
      <c r="A35" s="27" t="s">
        <v>64</v>
      </c>
      <c r="B35" s="28" t="s">
        <v>39</v>
      </c>
      <c r="C35" s="27">
        <v>33362.300000000003</v>
      </c>
      <c r="D35" s="1"/>
      <c r="E35" s="2">
        <f t="shared" si="0"/>
        <v>666.984276321067</v>
      </c>
      <c r="F35" s="2">
        <f t="shared" si="1"/>
        <v>667</v>
      </c>
      <c r="G35" s="2">
        <f t="shared" si="2"/>
        <v>-9.4292999994650017E-2</v>
      </c>
      <c r="H35" s="2"/>
      <c r="I35" s="2">
        <f>+G35</f>
        <v>-9.4292999994650017E-2</v>
      </c>
      <c r="J35" s="2"/>
      <c r="K35" s="2"/>
      <c r="M35" s="2"/>
      <c r="N35" s="2"/>
      <c r="O35" s="2">
        <f t="shared" ca="1" si="3"/>
        <v>-3.36497850425201E-2</v>
      </c>
      <c r="P35" s="2"/>
      <c r="Q35" s="4">
        <f t="shared" si="4"/>
        <v>18343.800000000003</v>
      </c>
    </row>
    <row r="36" spans="1:29" x14ac:dyDescent="0.2">
      <c r="A36" s="27" t="s">
        <v>87</v>
      </c>
      <c r="B36" s="28" t="s">
        <v>39</v>
      </c>
      <c r="C36" s="27">
        <v>33602.33</v>
      </c>
      <c r="D36" s="1"/>
      <c r="E36" s="2">
        <f t="shared" si="0"/>
        <v>707.01009641848748</v>
      </c>
      <c r="F36" s="2">
        <f t="shared" si="1"/>
        <v>707</v>
      </c>
      <c r="G36" s="2">
        <f t="shared" si="2"/>
        <v>6.0547000000951812E-2</v>
      </c>
      <c r="H36" s="2"/>
      <c r="I36" s="2">
        <f>+G36</f>
        <v>6.0547000000951812E-2</v>
      </c>
      <c r="J36" s="2"/>
      <c r="K36" s="2"/>
      <c r="M36" s="2"/>
      <c r="N36" s="2"/>
      <c r="O36" s="2">
        <f t="shared" ca="1" si="3"/>
        <v>-3.4528111929277516E-2</v>
      </c>
      <c r="P36" s="2"/>
      <c r="Q36" s="4">
        <f t="shared" si="4"/>
        <v>18583.830000000002</v>
      </c>
    </row>
    <row r="37" spans="1:29" x14ac:dyDescent="0.2">
      <c r="A37" s="27" t="s">
        <v>64</v>
      </c>
      <c r="B37" s="28" t="s">
        <v>39</v>
      </c>
      <c r="C37" s="27">
        <v>33740.29</v>
      </c>
      <c r="D37" s="1"/>
      <c r="E37" s="2">
        <f t="shared" si="0"/>
        <v>730.01539634199764</v>
      </c>
      <c r="F37" s="2">
        <f t="shared" si="1"/>
        <v>730</v>
      </c>
      <c r="G37" s="2">
        <f t="shared" si="2"/>
        <v>9.2329999999492429E-2</v>
      </c>
      <c r="H37" s="2"/>
      <c r="I37" s="2">
        <f>+G37</f>
        <v>9.2329999999492429E-2</v>
      </c>
      <c r="J37" s="2"/>
      <c r="K37" s="2"/>
      <c r="M37" s="2"/>
      <c r="N37" s="2"/>
      <c r="O37" s="2">
        <f t="shared" ca="1" si="3"/>
        <v>-3.5033149889163027E-2</v>
      </c>
      <c r="P37" s="2"/>
      <c r="Q37" s="4">
        <f t="shared" si="4"/>
        <v>18721.79</v>
      </c>
    </row>
    <row r="38" spans="1:29" x14ac:dyDescent="0.2">
      <c r="A38" s="27" t="s">
        <v>87</v>
      </c>
      <c r="B38" s="28" t="s">
        <v>39</v>
      </c>
      <c r="C38" s="27">
        <v>34411.96</v>
      </c>
      <c r="D38" s="1"/>
      <c r="E38" s="2">
        <f t="shared" si="0"/>
        <v>842.01865670459597</v>
      </c>
      <c r="F38" s="2">
        <f t="shared" si="1"/>
        <v>842</v>
      </c>
      <c r="G38" s="2">
        <f t="shared" si="2"/>
        <v>0.1118819999974221</v>
      </c>
      <c r="H38" s="2"/>
      <c r="I38" s="2">
        <f>+G38</f>
        <v>0.1118819999974221</v>
      </c>
      <c r="J38" s="2"/>
      <c r="K38" s="2"/>
      <c r="M38" s="2"/>
      <c r="N38" s="2"/>
      <c r="O38" s="2">
        <f t="shared" ca="1" si="3"/>
        <v>-3.7492465172083787E-2</v>
      </c>
      <c r="P38" s="2"/>
      <c r="Q38" s="4">
        <f t="shared" si="4"/>
        <v>19393.46</v>
      </c>
    </row>
    <row r="39" spans="1:29" x14ac:dyDescent="0.2">
      <c r="A39" s="27" t="s">
        <v>87</v>
      </c>
      <c r="B39" s="28" t="s">
        <v>39</v>
      </c>
      <c r="C39" s="27">
        <v>35101.279999999999</v>
      </c>
      <c r="E39" s="2">
        <f t="shared" si="0"/>
        <v>956.96511468715653</v>
      </c>
      <c r="F39" s="2">
        <f t="shared" si="1"/>
        <v>957</v>
      </c>
      <c r="G39" s="2">
        <f t="shared" si="2"/>
        <v>-0.20920299999852432</v>
      </c>
      <c r="H39" s="2"/>
      <c r="I39" s="2">
        <f>+G39</f>
        <v>-0.20920299999852432</v>
      </c>
      <c r="J39" s="2"/>
      <c r="K39" s="2"/>
      <c r="M39" s="2"/>
      <c r="N39" s="2"/>
      <c r="O39" s="2">
        <f t="shared" ca="1" si="3"/>
        <v>-4.0017654971511357E-2</v>
      </c>
      <c r="P39" s="2"/>
      <c r="Q39" s="4">
        <f t="shared" si="4"/>
        <v>20082.78</v>
      </c>
    </row>
    <row r="40" spans="1:29" x14ac:dyDescent="0.2">
      <c r="A40" s="27" t="s">
        <v>119</v>
      </c>
      <c r="B40" s="28" t="s">
        <v>172</v>
      </c>
      <c r="C40" s="27">
        <v>36848.629000000001</v>
      </c>
      <c r="E40" s="2">
        <f t="shared" si="0"/>
        <v>1248.3415123099869</v>
      </c>
      <c r="F40" s="2">
        <f t="shared" si="1"/>
        <v>1248.5</v>
      </c>
      <c r="H40" s="2"/>
      <c r="J40" s="2"/>
      <c r="K40" s="2"/>
      <c r="L40" s="2"/>
      <c r="M40" s="2"/>
      <c r="N40" s="2"/>
      <c r="O40" s="2">
        <f t="shared" ca="1" si="3"/>
        <v>-4.6418462158756009E-2</v>
      </c>
      <c r="P40" s="2"/>
      <c r="Q40" s="4">
        <f t="shared" si="4"/>
        <v>21830.129000000001</v>
      </c>
      <c r="U40" s="2">
        <f>+C40-(C$7+F40*C$8)</f>
        <v>-0.95043149999401066</v>
      </c>
    </row>
    <row r="41" spans="1:29" s="2" customFormat="1" ht="12.75" customHeight="1" x14ac:dyDescent="0.2">
      <c r="A41" s="2" t="s">
        <v>29</v>
      </c>
      <c r="C41" s="8">
        <v>36876.569000000003</v>
      </c>
      <c r="D41" s="8"/>
      <c r="E41" s="2">
        <f t="shared" si="0"/>
        <v>1253.0006024800575</v>
      </c>
      <c r="F41" s="2">
        <f t="shared" si="1"/>
        <v>1253</v>
      </c>
      <c r="G41" s="2">
        <f t="shared" ref="G41:G51" si="5">+C41-(C$7+F41*C$8)</f>
        <v>3.6130000080447644E-3</v>
      </c>
      <c r="I41" s="2">
        <f>+G41</f>
        <v>3.6130000080447644E-3</v>
      </c>
      <c r="O41" s="2">
        <f t="shared" ca="1" si="3"/>
        <v>-4.6517273933516221E-2</v>
      </c>
      <c r="Q41" s="4">
        <f t="shared" si="4"/>
        <v>21858.069000000003</v>
      </c>
      <c r="Y41" s="2" t="s">
        <v>28</v>
      </c>
      <c r="AC41" s="2" t="s">
        <v>30</v>
      </c>
    </row>
    <row r="42" spans="1:29" s="2" customFormat="1" ht="12.75" customHeight="1" x14ac:dyDescent="0.2">
      <c r="A42" s="2" t="s">
        <v>29</v>
      </c>
      <c r="C42" s="8">
        <v>37368.288999999997</v>
      </c>
      <c r="D42" s="8"/>
      <c r="E42" s="2">
        <f t="shared" si="0"/>
        <v>1334.9965873915412</v>
      </c>
      <c r="F42" s="2">
        <f t="shared" si="1"/>
        <v>1335</v>
      </c>
      <c r="G42" s="2">
        <f t="shared" si="5"/>
        <v>-2.0465000001422595E-2</v>
      </c>
      <c r="I42" s="2">
        <f>+G42</f>
        <v>-2.0465000001422595E-2</v>
      </c>
      <c r="O42" s="2">
        <f t="shared" ca="1" si="3"/>
        <v>-4.8317844051368922E-2</v>
      </c>
      <c r="Q42" s="4">
        <f t="shared" si="4"/>
        <v>22349.788999999997</v>
      </c>
      <c r="Y42" s="2" t="s">
        <v>28</v>
      </c>
      <c r="AC42" s="2" t="s">
        <v>30</v>
      </c>
    </row>
    <row r="43" spans="1:29" s="2" customFormat="1" ht="12.75" customHeight="1" x14ac:dyDescent="0.2">
      <c r="A43" s="9" t="s">
        <v>33</v>
      </c>
      <c r="B43" s="9"/>
      <c r="C43" s="10">
        <v>43131.294000000002</v>
      </c>
      <c r="D43" s="10"/>
      <c r="E43" s="2">
        <f t="shared" si="0"/>
        <v>2295.9973012628743</v>
      </c>
      <c r="F43" s="2">
        <f t="shared" si="1"/>
        <v>2296</v>
      </c>
      <c r="G43" s="2">
        <f t="shared" si="5"/>
        <v>-1.618400000006659E-2</v>
      </c>
      <c r="I43" s="2">
        <f>+G43</f>
        <v>-1.618400000006659E-2</v>
      </c>
      <c r="O43" s="2">
        <f t="shared" ca="1" si="3"/>
        <v>-6.9419647505715804E-2</v>
      </c>
      <c r="Q43" s="4">
        <f t="shared" si="4"/>
        <v>28112.794000000002</v>
      </c>
      <c r="Y43" s="2" t="s">
        <v>31</v>
      </c>
      <c r="Z43" s="2">
        <v>6</v>
      </c>
      <c r="AA43" s="2" t="s">
        <v>32</v>
      </c>
      <c r="AC43" s="2" t="s">
        <v>34</v>
      </c>
    </row>
    <row r="44" spans="1:29" s="2" customFormat="1" ht="12.75" customHeight="1" x14ac:dyDescent="0.2">
      <c r="A44" s="9" t="s">
        <v>35</v>
      </c>
      <c r="B44" s="9"/>
      <c r="C44" s="10">
        <v>43161.262000000002</v>
      </c>
      <c r="D44" s="10"/>
      <c r="E44" s="2">
        <f t="shared" si="0"/>
        <v>2300.9945673407792</v>
      </c>
      <c r="F44" s="2">
        <f t="shared" si="1"/>
        <v>2301</v>
      </c>
      <c r="G44" s="2">
        <f t="shared" si="5"/>
        <v>-3.257899999152869E-2</v>
      </c>
      <c r="I44" s="2">
        <f>+G44</f>
        <v>-3.257899999152869E-2</v>
      </c>
      <c r="O44" s="2">
        <f t="shared" ca="1" si="3"/>
        <v>-6.9529438366560475E-2</v>
      </c>
      <c r="Q44" s="4">
        <f t="shared" si="4"/>
        <v>28142.762000000002</v>
      </c>
      <c r="Y44" s="2" t="s">
        <v>31</v>
      </c>
      <c r="Z44" s="2">
        <v>7</v>
      </c>
      <c r="AA44" s="2" t="s">
        <v>32</v>
      </c>
      <c r="AC44" s="2" t="s">
        <v>34</v>
      </c>
    </row>
    <row r="45" spans="1:29" x14ac:dyDescent="0.2">
      <c r="A45" s="27" t="s">
        <v>140</v>
      </c>
      <c r="B45" s="28" t="s">
        <v>39</v>
      </c>
      <c r="C45" s="27">
        <v>52618.29</v>
      </c>
      <c r="E45" s="2">
        <f t="shared" si="0"/>
        <v>3877.986199154594</v>
      </c>
      <c r="F45" s="2">
        <f t="shared" si="1"/>
        <v>3878</v>
      </c>
      <c r="G45" s="2">
        <f t="shared" si="5"/>
        <v>-8.2761999998183455E-2</v>
      </c>
      <c r="H45" s="2"/>
      <c r="J45" s="2"/>
      <c r="K45" s="2">
        <f>+G45</f>
        <v>-8.2761999998183455E-2</v>
      </c>
      <c r="M45" s="2"/>
      <c r="N45" s="2"/>
      <c r="O45" s="2">
        <f t="shared" ca="1" si="3"/>
        <v>-0.10415747587697154</v>
      </c>
      <c r="P45" s="2"/>
      <c r="Q45" s="4">
        <f t="shared" si="4"/>
        <v>37599.79</v>
      </c>
    </row>
    <row r="46" spans="1:29" x14ac:dyDescent="0.2">
      <c r="A46" s="27" t="s">
        <v>144</v>
      </c>
      <c r="B46" s="28" t="s">
        <v>39</v>
      </c>
      <c r="C46" s="27">
        <v>53379.88</v>
      </c>
      <c r="E46" s="2">
        <f t="shared" si="0"/>
        <v>4004.9839258054062</v>
      </c>
      <c r="F46" s="2">
        <f t="shared" si="1"/>
        <v>4005</v>
      </c>
      <c r="G46" s="2">
        <f t="shared" si="5"/>
        <v>-9.6395000000484288E-2</v>
      </c>
      <c r="H46" s="2"/>
      <c r="J46" s="2"/>
      <c r="K46" s="2">
        <f>+G46</f>
        <v>-9.6395000000484288E-2</v>
      </c>
      <c r="M46" s="2"/>
      <c r="N46" s="2"/>
      <c r="O46" s="2">
        <f t="shared" ca="1" si="3"/>
        <v>-0.10694616374242633</v>
      </c>
      <c r="P46" s="2"/>
      <c r="Q46" s="4">
        <f t="shared" si="4"/>
        <v>38361.379999999997</v>
      </c>
    </row>
    <row r="47" spans="1:29" s="2" customFormat="1" ht="12.75" customHeight="1" x14ac:dyDescent="0.2">
      <c r="A47" s="10" t="s">
        <v>38</v>
      </c>
      <c r="B47" s="11" t="s">
        <v>39</v>
      </c>
      <c r="C47" s="10">
        <v>54507.3004</v>
      </c>
      <c r="D47" s="10">
        <v>1.6999999999999999E-3</v>
      </c>
      <c r="E47" s="2">
        <f t="shared" si="0"/>
        <v>4192.9851177587543</v>
      </c>
      <c r="F47" s="2">
        <f t="shared" si="1"/>
        <v>4193</v>
      </c>
      <c r="G47" s="2">
        <f t="shared" si="5"/>
        <v>-8.9246999996248633E-2</v>
      </c>
      <c r="K47" s="2">
        <f>+G47</f>
        <v>-8.9246999996248633E-2</v>
      </c>
      <c r="O47" s="2">
        <f t="shared" ca="1" si="3"/>
        <v>-0.11107430011018618</v>
      </c>
      <c r="Q47" s="4">
        <f t="shared" si="4"/>
        <v>39488.8004</v>
      </c>
    </row>
    <row r="48" spans="1:29" s="2" customFormat="1" ht="12.75" customHeight="1" x14ac:dyDescent="0.2">
      <c r="A48" s="10" t="s">
        <v>38</v>
      </c>
      <c r="B48" s="11" t="s">
        <v>39</v>
      </c>
      <c r="C48" s="10">
        <v>54513.3027</v>
      </c>
      <c r="D48" s="10">
        <v>4.1999999999999997E-3</v>
      </c>
      <c r="E48" s="2">
        <f t="shared" si="0"/>
        <v>4193.9860217289697</v>
      </c>
      <c r="F48" s="2">
        <f t="shared" si="1"/>
        <v>4194</v>
      </c>
      <c r="G48" s="2">
        <f t="shared" si="5"/>
        <v>-8.3826000001863576E-2</v>
      </c>
      <c r="K48" s="2">
        <f>+G48</f>
        <v>-8.3826000001863576E-2</v>
      </c>
      <c r="O48" s="2">
        <f t="shared" ca="1" si="3"/>
        <v>-0.11109625828235511</v>
      </c>
      <c r="Q48" s="4">
        <f t="shared" si="4"/>
        <v>39494.8027</v>
      </c>
    </row>
    <row r="49" spans="1:17" s="2" customFormat="1" ht="12.75" customHeight="1" x14ac:dyDescent="0.2">
      <c r="A49" s="12" t="s">
        <v>47</v>
      </c>
      <c r="B49" s="6" t="s">
        <v>39</v>
      </c>
      <c r="C49" s="5">
        <v>56294.368459999998</v>
      </c>
      <c r="D49" s="5">
        <v>1.1000000000000001E-3</v>
      </c>
      <c r="E49" s="2">
        <f t="shared" si="0"/>
        <v>4490.9848039288436</v>
      </c>
      <c r="F49" s="2">
        <f t="shared" si="1"/>
        <v>4491</v>
      </c>
      <c r="G49" s="2">
        <f t="shared" si="5"/>
        <v>-9.1129000000364613E-2</v>
      </c>
      <c r="K49" s="2">
        <f>+G49</f>
        <v>-9.1129000000364613E-2</v>
      </c>
      <c r="O49" s="2">
        <f t="shared" ca="1" si="3"/>
        <v>-0.11761783541652891</v>
      </c>
      <c r="Q49" s="4">
        <f t="shared" si="4"/>
        <v>41275.868459999998</v>
      </c>
    </row>
    <row r="50" spans="1:17" s="2" customFormat="1" ht="12.75" customHeight="1" x14ac:dyDescent="0.2">
      <c r="A50" s="5" t="s">
        <v>48</v>
      </c>
      <c r="B50" s="6" t="s">
        <v>39</v>
      </c>
      <c r="C50" s="5">
        <v>56354.342700000001</v>
      </c>
      <c r="D50" s="5">
        <v>8.8999999999999999E-3</v>
      </c>
      <c r="E50" s="2">
        <f t="shared" si="0"/>
        <v>4500.9857127349078</v>
      </c>
      <c r="F50" s="2">
        <f t="shared" si="1"/>
        <v>4501</v>
      </c>
      <c r="G50" s="2">
        <f t="shared" si="5"/>
        <v>-8.567899999616202E-2</v>
      </c>
      <c r="K50" s="2">
        <f>+G50</f>
        <v>-8.567899999616202E-2</v>
      </c>
      <c r="O50" s="2">
        <f t="shared" ca="1" si="3"/>
        <v>-0.11783741713821827</v>
      </c>
      <c r="Q50" s="4">
        <f t="shared" si="4"/>
        <v>41335.842700000001</v>
      </c>
    </row>
    <row r="51" spans="1:17" x14ac:dyDescent="0.2">
      <c r="A51" s="27" t="s">
        <v>171</v>
      </c>
      <c r="B51" s="28" t="s">
        <v>39</v>
      </c>
      <c r="C51" s="27">
        <v>56648.184500000003</v>
      </c>
      <c r="E51" s="2">
        <f t="shared" si="0"/>
        <v>4549.9848337777039</v>
      </c>
      <c r="F51" s="2">
        <f t="shared" si="1"/>
        <v>4550</v>
      </c>
      <c r="G51" s="2">
        <f t="shared" si="5"/>
        <v>-9.0949999997974373E-2</v>
      </c>
      <c r="H51" s="2"/>
      <c r="J51" s="2"/>
      <c r="K51" s="2">
        <f>+G51</f>
        <v>-9.0949999997974373E-2</v>
      </c>
      <c r="M51" s="2"/>
      <c r="N51" s="2"/>
      <c r="O51" s="2">
        <f t="shared" ca="1" si="3"/>
        <v>-0.11891336757449611</v>
      </c>
      <c r="P51" s="2"/>
      <c r="Q51" s="4">
        <f t="shared" si="4"/>
        <v>41629.684500000003</v>
      </c>
    </row>
    <row r="52" spans="1:17" x14ac:dyDescent="0.2">
      <c r="B52" s="1"/>
    </row>
    <row r="53" spans="1:17" x14ac:dyDescent="0.2">
      <c r="B53" s="1"/>
    </row>
    <row r="54" spans="1:17" x14ac:dyDescent="0.2">
      <c r="B54" s="1"/>
    </row>
    <row r="55" spans="1:17" x14ac:dyDescent="0.2">
      <c r="B55" s="1"/>
    </row>
    <row r="56" spans="1:17" x14ac:dyDescent="0.2">
      <c r="B56" s="1"/>
    </row>
    <row r="57" spans="1:17" x14ac:dyDescent="0.2">
      <c r="B57" s="1"/>
    </row>
    <row r="58" spans="1:17" x14ac:dyDescent="0.2">
      <c r="B58" s="1"/>
    </row>
    <row r="59" spans="1:17" x14ac:dyDescent="0.2">
      <c r="B59" s="1"/>
    </row>
    <row r="60" spans="1:17" x14ac:dyDescent="0.2">
      <c r="B60" s="1"/>
    </row>
    <row r="61" spans="1:17" x14ac:dyDescent="0.2">
      <c r="B61" s="1"/>
    </row>
    <row r="62" spans="1:17" x14ac:dyDescent="0.2">
      <c r="B62" s="1"/>
    </row>
    <row r="63" spans="1:17" x14ac:dyDescent="0.2">
      <c r="B63" s="1"/>
    </row>
    <row r="64" spans="1:17" x14ac:dyDescent="0.2">
      <c r="B64" s="1"/>
    </row>
    <row r="65" spans="2:2" x14ac:dyDescent="0.2">
      <c r="B65" s="1"/>
    </row>
    <row r="66" spans="2:2" x14ac:dyDescent="0.2">
      <c r="B66" s="1"/>
    </row>
    <row r="67" spans="2:2" x14ac:dyDescent="0.2">
      <c r="B67" s="1"/>
    </row>
    <row r="68" spans="2:2" x14ac:dyDescent="0.2">
      <c r="B68" s="1"/>
    </row>
    <row r="69" spans="2:2" x14ac:dyDescent="0.2">
      <c r="B69" s="1"/>
    </row>
    <row r="70" spans="2:2" x14ac:dyDescent="0.2">
      <c r="B70" s="1"/>
    </row>
    <row r="71" spans="2:2" x14ac:dyDescent="0.2">
      <c r="B71" s="1"/>
    </row>
    <row r="72" spans="2:2" x14ac:dyDescent="0.2">
      <c r="B72" s="1"/>
    </row>
    <row r="73" spans="2:2" x14ac:dyDescent="0.2">
      <c r="B73" s="1"/>
    </row>
    <row r="74" spans="2:2" x14ac:dyDescent="0.2">
      <c r="B74" s="1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4"/>
  <sheetViews>
    <sheetView workbookViewId="0">
      <selection activeCell="A19" sqref="A19:C40"/>
    </sheetView>
  </sheetViews>
  <sheetFormatPr defaultRowHeight="12.75" x14ac:dyDescent="0.2"/>
  <cols>
    <col min="1" max="1" width="19.7109375" style="14" customWidth="1"/>
    <col min="2" max="2" width="4.42578125" style="7" customWidth="1"/>
    <col min="3" max="3" width="12.7109375" style="14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14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13" t="s">
        <v>49</v>
      </c>
      <c r="I1" s="15" t="s">
        <v>50</v>
      </c>
      <c r="J1" s="16" t="s">
        <v>51</v>
      </c>
    </row>
    <row r="2" spans="1:16" x14ac:dyDescent="0.2">
      <c r="I2" s="17" t="s">
        <v>52</v>
      </c>
      <c r="J2" s="18" t="s">
        <v>53</v>
      </c>
    </row>
    <row r="3" spans="1:16" x14ac:dyDescent="0.2">
      <c r="A3" s="19" t="s">
        <v>54</v>
      </c>
      <c r="I3" s="17" t="s">
        <v>55</v>
      </c>
      <c r="J3" s="18" t="s">
        <v>28</v>
      </c>
    </row>
    <row r="4" spans="1:16" x14ac:dyDescent="0.2">
      <c r="I4" s="17" t="s">
        <v>56</v>
      </c>
      <c r="J4" s="18" t="s">
        <v>28</v>
      </c>
    </row>
    <row r="5" spans="1:16" ht="13.5" thickBot="1" x14ac:dyDescent="0.25">
      <c r="I5" s="20" t="s">
        <v>57</v>
      </c>
      <c r="J5" s="21" t="s">
        <v>58</v>
      </c>
    </row>
    <row r="10" spans="1:16" ht="13.5" thickBot="1" x14ac:dyDescent="0.25"/>
    <row r="11" spans="1:16" ht="12.75" customHeight="1" thickBot="1" x14ac:dyDescent="0.25">
      <c r="A11" s="14" t="str">
        <f t="shared" ref="A11:A40" si="0">P11</f>
        <v> MVS 2.126 </v>
      </c>
      <c r="B11" s="1" t="str">
        <f t="shared" ref="B11:B40" si="1">IF(H11=INT(H11),"I","II")</f>
        <v>I</v>
      </c>
      <c r="C11" s="14">
        <f t="shared" ref="C11:C40" si="2">1*G11</f>
        <v>36876.569000000003</v>
      </c>
      <c r="D11" s="7" t="str">
        <f t="shared" ref="D11:D40" si="3">VLOOKUP(F11,I$1:J$5,2,FALSE)</f>
        <v>vis</v>
      </c>
      <c r="E11" s="22">
        <f>VLOOKUP(C11,Active!C$21:E$973,3,FALSE)</f>
        <v>1253.0006024800575</v>
      </c>
      <c r="F11" s="1" t="s">
        <v>57</v>
      </c>
      <c r="G11" s="7" t="str">
        <f t="shared" ref="G11:G40" si="4">MID(I11,3,LEN(I11)-3)</f>
        <v>36876.569</v>
      </c>
      <c r="H11" s="14">
        <f t="shared" ref="H11:H40" si="5">1*K11</f>
        <v>1253</v>
      </c>
      <c r="I11" s="23" t="s">
        <v>120</v>
      </c>
      <c r="J11" s="24" t="s">
        <v>121</v>
      </c>
      <c r="K11" s="23">
        <v>1253</v>
      </c>
      <c r="L11" s="23" t="s">
        <v>122</v>
      </c>
      <c r="M11" s="24" t="s">
        <v>62</v>
      </c>
      <c r="N11" s="24"/>
      <c r="O11" s="25" t="s">
        <v>118</v>
      </c>
      <c r="P11" s="25" t="s">
        <v>119</v>
      </c>
    </row>
    <row r="12" spans="1:16" ht="12.75" customHeight="1" thickBot="1" x14ac:dyDescent="0.25">
      <c r="A12" s="14" t="str">
        <f t="shared" si="0"/>
        <v> MVS 2.126 </v>
      </c>
      <c r="B12" s="1" t="str">
        <f t="shared" si="1"/>
        <v>I</v>
      </c>
      <c r="C12" s="14">
        <f t="shared" si="2"/>
        <v>37368.288999999997</v>
      </c>
      <c r="D12" s="7" t="str">
        <f t="shared" si="3"/>
        <v>vis</v>
      </c>
      <c r="E12" s="22">
        <f>VLOOKUP(C12,Active!C$21:E$973,3,FALSE)</f>
        <v>1334.9965873915412</v>
      </c>
      <c r="F12" s="1" t="s">
        <v>57</v>
      </c>
      <c r="G12" s="7" t="str">
        <f t="shared" si="4"/>
        <v>37368.289</v>
      </c>
      <c r="H12" s="14">
        <f t="shared" si="5"/>
        <v>1335</v>
      </c>
      <c r="I12" s="23" t="s">
        <v>123</v>
      </c>
      <c r="J12" s="24" t="s">
        <v>124</v>
      </c>
      <c r="K12" s="23">
        <v>1335</v>
      </c>
      <c r="L12" s="23" t="s">
        <v>125</v>
      </c>
      <c r="M12" s="24" t="s">
        <v>62</v>
      </c>
      <c r="N12" s="24"/>
      <c r="O12" s="25" t="s">
        <v>118</v>
      </c>
      <c r="P12" s="25" t="s">
        <v>119</v>
      </c>
    </row>
    <row r="13" spans="1:16" ht="12.75" customHeight="1" thickBot="1" x14ac:dyDescent="0.25">
      <c r="A13" s="14" t="str">
        <f t="shared" si="0"/>
        <v> BBS 31 </v>
      </c>
      <c r="B13" s="1" t="str">
        <f t="shared" si="1"/>
        <v>I</v>
      </c>
      <c r="C13" s="14">
        <f t="shared" si="2"/>
        <v>43131.294000000002</v>
      </c>
      <c r="D13" s="7" t="str">
        <f t="shared" si="3"/>
        <v>vis</v>
      </c>
      <c r="E13" s="22">
        <f>VLOOKUP(C13,Active!C$21:E$973,3,FALSE)</f>
        <v>2295.9973012628743</v>
      </c>
      <c r="F13" s="1" t="s">
        <v>57</v>
      </c>
      <c r="G13" s="7" t="str">
        <f t="shared" si="4"/>
        <v>43131.294</v>
      </c>
      <c r="H13" s="14">
        <f t="shared" si="5"/>
        <v>2296</v>
      </c>
      <c r="I13" s="23" t="s">
        <v>126</v>
      </c>
      <c r="J13" s="24" t="s">
        <v>127</v>
      </c>
      <c r="K13" s="23">
        <v>2296</v>
      </c>
      <c r="L13" s="23" t="s">
        <v>128</v>
      </c>
      <c r="M13" s="24" t="s">
        <v>129</v>
      </c>
      <c r="N13" s="24"/>
      <c r="O13" s="25" t="s">
        <v>130</v>
      </c>
      <c r="P13" s="25" t="s">
        <v>131</v>
      </c>
    </row>
    <row r="14" spans="1:16" ht="12.75" customHeight="1" thickBot="1" x14ac:dyDescent="0.25">
      <c r="A14" s="14" t="str">
        <f t="shared" si="0"/>
        <v> BBS 32 </v>
      </c>
      <c r="B14" s="1" t="str">
        <f t="shared" si="1"/>
        <v>I</v>
      </c>
      <c r="C14" s="14">
        <f t="shared" si="2"/>
        <v>43161.262000000002</v>
      </c>
      <c r="D14" s="7" t="str">
        <f t="shared" si="3"/>
        <v>vis</v>
      </c>
      <c r="E14" s="22">
        <f>VLOOKUP(C14,Active!C$21:E$973,3,FALSE)</f>
        <v>2300.9945673407792</v>
      </c>
      <c r="F14" s="1" t="s">
        <v>57</v>
      </c>
      <c r="G14" s="7" t="str">
        <f t="shared" si="4"/>
        <v>43161.262</v>
      </c>
      <c r="H14" s="14">
        <f t="shared" si="5"/>
        <v>2301</v>
      </c>
      <c r="I14" s="23" t="s">
        <v>132</v>
      </c>
      <c r="J14" s="24" t="s">
        <v>133</v>
      </c>
      <c r="K14" s="23">
        <v>2301</v>
      </c>
      <c r="L14" s="23" t="s">
        <v>134</v>
      </c>
      <c r="M14" s="24" t="s">
        <v>129</v>
      </c>
      <c r="N14" s="24"/>
      <c r="O14" s="25" t="s">
        <v>130</v>
      </c>
      <c r="P14" s="25" t="s">
        <v>135</v>
      </c>
    </row>
    <row r="15" spans="1:16" ht="12.75" customHeight="1" thickBot="1" x14ac:dyDescent="0.25">
      <c r="A15" s="14" t="str">
        <f t="shared" si="0"/>
        <v>BAVM 201 </v>
      </c>
      <c r="B15" s="1" t="str">
        <f t="shared" si="1"/>
        <v>I</v>
      </c>
      <c r="C15" s="14">
        <f t="shared" si="2"/>
        <v>54507.3004</v>
      </c>
      <c r="D15" s="7" t="str">
        <f t="shared" si="3"/>
        <v>vis</v>
      </c>
      <c r="E15" s="22">
        <f>VLOOKUP(C15,Active!C$21:E$973,3,FALSE)</f>
        <v>4192.9851177587543</v>
      </c>
      <c r="F15" s="1" t="s">
        <v>57</v>
      </c>
      <c r="G15" s="7" t="str">
        <f t="shared" si="4"/>
        <v>54507.3004</v>
      </c>
      <c r="H15" s="14">
        <f t="shared" si="5"/>
        <v>4193</v>
      </c>
      <c r="I15" s="23" t="s">
        <v>145</v>
      </c>
      <c r="J15" s="24" t="s">
        <v>146</v>
      </c>
      <c r="K15" s="23">
        <v>4193</v>
      </c>
      <c r="L15" s="23" t="s">
        <v>147</v>
      </c>
      <c r="M15" s="24" t="s">
        <v>148</v>
      </c>
      <c r="N15" s="24" t="s">
        <v>149</v>
      </c>
      <c r="O15" s="25" t="s">
        <v>150</v>
      </c>
      <c r="P15" s="26" t="s">
        <v>151</v>
      </c>
    </row>
    <row r="16" spans="1:16" ht="12.75" customHeight="1" thickBot="1" x14ac:dyDescent="0.25">
      <c r="A16" s="14" t="str">
        <f t="shared" si="0"/>
        <v>BAVM 201 </v>
      </c>
      <c r="B16" s="1" t="str">
        <f t="shared" si="1"/>
        <v>I</v>
      </c>
      <c r="C16" s="14">
        <f t="shared" si="2"/>
        <v>54513.3027</v>
      </c>
      <c r="D16" s="7" t="str">
        <f t="shared" si="3"/>
        <v>vis</v>
      </c>
      <c r="E16" s="22">
        <f>VLOOKUP(C16,Active!C$21:E$973,3,FALSE)</f>
        <v>4193.9860217289697</v>
      </c>
      <c r="F16" s="1" t="s">
        <v>57</v>
      </c>
      <c r="G16" s="7" t="str">
        <f t="shared" si="4"/>
        <v>54513.3027</v>
      </c>
      <c r="H16" s="14">
        <f t="shared" si="5"/>
        <v>4194</v>
      </c>
      <c r="I16" s="23" t="s">
        <v>152</v>
      </c>
      <c r="J16" s="24" t="s">
        <v>153</v>
      </c>
      <c r="K16" s="23">
        <v>4194</v>
      </c>
      <c r="L16" s="23" t="s">
        <v>154</v>
      </c>
      <c r="M16" s="24" t="s">
        <v>148</v>
      </c>
      <c r="N16" s="24" t="s">
        <v>149</v>
      </c>
      <c r="O16" s="25" t="s">
        <v>150</v>
      </c>
      <c r="P16" s="26" t="s">
        <v>151</v>
      </c>
    </row>
    <row r="17" spans="1:16" ht="12.75" customHeight="1" thickBot="1" x14ac:dyDescent="0.25">
      <c r="A17" s="14" t="str">
        <f t="shared" si="0"/>
        <v>OEJV 0160 </v>
      </c>
      <c r="B17" s="1" t="str">
        <f t="shared" si="1"/>
        <v>I</v>
      </c>
      <c r="C17" s="14">
        <f t="shared" si="2"/>
        <v>56294.368459999998</v>
      </c>
      <c r="D17" s="7" t="str">
        <f t="shared" si="3"/>
        <v>vis</v>
      </c>
      <c r="E17" s="22">
        <f>VLOOKUP(C17,Active!C$21:E$973,3,FALSE)</f>
        <v>4490.9848039288436</v>
      </c>
      <c r="F17" s="1" t="s">
        <v>57</v>
      </c>
      <c r="G17" s="7" t="str">
        <f t="shared" si="4"/>
        <v>56294.36846</v>
      </c>
      <c r="H17" s="14">
        <f t="shared" si="5"/>
        <v>4491</v>
      </c>
      <c r="I17" s="23" t="s">
        <v>155</v>
      </c>
      <c r="J17" s="24" t="s">
        <v>156</v>
      </c>
      <c r="K17" s="23">
        <v>4491</v>
      </c>
      <c r="L17" s="23" t="s">
        <v>157</v>
      </c>
      <c r="M17" s="24" t="s">
        <v>148</v>
      </c>
      <c r="N17" s="24" t="s">
        <v>50</v>
      </c>
      <c r="O17" s="25" t="s">
        <v>158</v>
      </c>
      <c r="P17" s="26" t="s">
        <v>159</v>
      </c>
    </row>
    <row r="18" spans="1:16" ht="12.75" customHeight="1" thickBot="1" x14ac:dyDescent="0.25">
      <c r="A18" s="14" t="str">
        <f t="shared" si="0"/>
        <v>BAVM 232 </v>
      </c>
      <c r="B18" s="1" t="str">
        <f t="shared" si="1"/>
        <v>I</v>
      </c>
      <c r="C18" s="14">
        <f t="shared" si="2"/>
        <v>56354.342700000001</v>
      </c>
      <c r="D18" s="7" t="str">
        <f t="shared" si="3"/>
        <v>vis</v>
      </c>
      <c r="E18" s="22">
        <f>VLOOKUP(C18,Active!C$21:E$973,3,FALSE)</f>
        <v>4500.9857127349078</v>
      </c>
      <c r="F18" s="1" t="s">
        <v>57</v>
      </c>
      <c r="G18" s="7" t="str">
        <f t="shared" si="4"/>
        <v>56354.3427</v>
      </c>
      <c r="H18" s="14">
        <f t="shared" si="5"/>
        <v>4501</v>
      </c>
      <c r="I18" s="23" t="s">
        <v>160</v>
      </c>
      <c r="J18" s="24" t="s">
        <v>161</v>
      </c>
      <c r="K18" s="23">
        <v>4501</v>
      </c>
      <c r="L18" s="23" t="s">
        <v>162</v>
      </c>
      <c r="M18" s="24" t="s">
        <v>148</v>
      </c>
      <c r="N18" s="24" t="s">
        <v>163</v>
      </c>
      <c r="O18" s="25" t="s">
        <v>164</v>
      </c>
      <c r="P18" s="26" t="s">
        <v>165</v>
      </c>
    </row>
    <row r="19" spans="1:16" ht="12.75" customHeight="1" thickBot="1" x14ac:dyDescent="0.25">
      <c r="A19" s="14" t="str">
        <f t="shared" si="0"/>
        <v> PZ 8.293 </v>
      </c>
      <c r="B19" s="1" t="str">
        <f t="shared" si="1"/>
        <v>I</v>
      </c>
      <c r="C19" s="14">
        <f t="shared" si="2"/>
        <v>16901.25</v>
      </c>
      <c r="D19" s="7" t="str">
        <f t="shared" si="3"/>
        <v>vis</v>
      </c>
      <c r="E19" s="22">
        <f>VLOOKUP(C19,Active!C$21:E$973,3,FALSE)</f>
        <v>-2077.9518813035911</v>
      </c>
      <c r="F19" s="1" t="s">
        <v>57</v>
      </c>
      <c r="G19" s="7" t="str">
        <f t="shared" si="4"/>
        <v>16901.25</v>
      </c>
      <c r="H19" s="14">
        <f t="shared" si="5"/>
        <v>-2078</v>
      </c>
      <c r="I19" s="23" t="s">
        <v>59</v>
      </c>
      <c r="J19" s="24" t="s">
        <v>60</v>
      </c>
      <c r="K19" s="23">
        <v>-2078</v>
      </c>
      <c r="L19" s="23" t="s">
        <v>61</v>
      </c>
      <c r="M19" s="24" t="s">
        <v>62</v>
      </c>
      <c r="N19" s="24"/>
      <c r="O19" s="25" t="s">
        <v>63</v>
      </c>
      <c r="P19" s="25" t="s">
        <v>64</v>
      </c>
    </row>
    <row r="20" spans="1:16" ht="12.75" customHeight="1" thickBot="1" x14ac:dyDescent="0.25">
      <c r="A20" s="14" t="str">
        <f t="shared" si="0"/>
        <v> PZ 8.293 </v>
      </c>
      <c r="B20" s="1" t="str">
        <f t="shared" si="1"/>
        <v>I</v>
      </c>
      <c r="C20" s="14">
        <f t="shared" si="2"/>
        <v>18028.28</v>
      </c>
      <c r="D20" s="7" t="str">
        <f t="shared" si="3"/>
        <v>vis</v>
      </c>
      <c r="E20" s="22">
        <f>VLOOKUP(C20,Active!C$21:E$973,3,FALSE)</f>
        <v>-1890.015789880036</v>
      </c>
      <c r="F20" s="1" t="s">
        <v>57</v>
      </c>
      <c r="G20" s="7" t="str">
        <f t="shared" si="4"/>
        <v>18028.28</v>
      </c>
      <c r="H20" s="14">
        <f t="shared" si="5"/>
        <v>-1890</v>
      </c>
      <c r="I20" s="23" t="s">
        <v>65</v>
      </c>
      <c r="J20" s="24" t="s">
        <v>66</v>
      </c>
      <c r="K20" s="23">
        <v>-1890</v>
      </c>
      <c r="L20" s="23" t="s">
        <v>67</v>
      </c>
      <c r="M20" s="24" t="s">
        <v>62</v>
      </c>
      <c r="N20" s="24"/>
      <c r="O20" s="25" t="s">
        <v>63</v>
      </c>
      <c r="P20" s="25" t="s">
        <v>64</v>
      </c>
    </row>
    <row r="21" spans="1:16" ht="12.75" customHeight="1" thickBot="1" x14ac:dyDescent="0.25">
      <c r="A21" s="14" t="str">
        <f t="shared" si="0"/>
        <v> PZ 8.293 </v>
      </c>
      <c r="B21" s="1" t="str">
        <f t="shared" si="1"/>
        <v>I</v>
      </c>
      <c r="C21" s="14">
        <f t="shared" si="2"/>
        <v>18742.259999999998</v>
      </c>
      <c r="D21" s="7" t="str">
        <f t="shared" si="3"/>
        <v>vis</v>
      </c>
      <c r="E21" s="22">
        <f>VLOOKUP(C21,Active!C$21:E$973,3,FALSE)</f>
        <v>-1770.9571928998403</v>
      </c>
      <c r="F21" s="1" t="s">
        <v>57</v>
      </c>
      <c r="G21" s="7" t="str">
        <f t="shared" si="4"/>
        <v>18742.26</v>
      </c>
      <c r="H21" s="14">
        <f t="shared" si="5"/>
        <v>-1771</v>
      </c>
      <c r="I21" s="23" t="s">
        <v>68</v>
      </c>
      <c r="J21" s="24" t="s">
        <v>69</v>
      </c>
      <c r="K21" s="23">
        <v>-1771</v>
      </c>
      <c r="L21" s="23" t="s">
        <v>70</v>
      </c>
      <c r="M21" s="24" t="s">
        <v>62</v>
      </c>
      <c r="N21" s="24"/>
      <c r="O21" s="25" t="s">
        <v>63</v>
      </c>
      <c r="P21" s="25" t="s">
        <v>64</v>
      </c>
    </row>
    <row r="22" spans="1:16" ht="12.75" customHeight="1" thickBot="1" x14ac:dyDescent="0.25">
      <c r="A22" s="14" t="str">
        <f t="shared" si="0"/>
        <v> PZ 8.293 </v>
      </c>
      <c r="B22" s="1" t="str">
        <f t="shared" si="1"/>
        <v>I</v>
      </c>
      <c r="C22" s="14">
        <f t="shared" si="2"/>
        <v>29362.29</v>
      </c>
      <c r="D22" s="7" t="str">
        <f t="shared" si="3"/>
        <v>vis</v>
      </c>
      <c r="E22" s="22">
        <f>VLOOKUP(C22,Active!C$21:E$973,3,FALSE)</f>
        <v>-3.1016133558451894E-2</v>
      </c>
      <c r="F22" s="1" t="s">
        <v>57</v>
      </c>
      <c r="G22" s="7" t="str">
        <f t="shared" si="4"/>
        <v>29362.29</v>
      </c>
      <c r="H22" s="14">
        <f t="shared" si="5"/>
        <v>0</v>
      </c>
      <c r="I22" s="23" t="s">
        <v>71</v>
      </c>
      <c r="J22" s="24" t="s">
        <v>72</v>
      </c>
      <c r="K22" s="23">
        <v>0</v>
      </c>
      <c r="L22" s="23" t="s">
        <v>73</v>
      </c>
      <c r="M22" s="24" t="s">
        <v>62</v>
      </c>
      <c r="N22" s="24"/>
      <c r="O22" s="25" t="s">
        <v>63</v>
      </c>
      <c r="P22" s="25" t="s">
        <v>64</v>
      </c>
    </row>
    <row r="23" spans="1:16" ht="12.75" customHeight="1" thickBot="1" x14ac:dyDescent="0.25">
      <c r="A23" s="14" t="str">
        <f t="shared" si="0"/>
        <v> PZ 8.293 </v>
      </c>
      <c r="B23" s="1" t="str">
        <f t="shared" si="1"/>
        <v>I</v>
      </c>
      <c r="C23" s="14">
        <f t="shared" si="2"/>
        <v>29374.29</v>
      </c>
      <c r="D23" s="7" t="str">
        <f t="shared" si="3"/>
        <v>vis</v>
      </c>
      <c r="E23" s="22">
        <f>VLOOKUP(C23,Active!C$21:E$973,3,FALSE)</f>
        <v>1.9700247412032368</v>
      </c>
      <c r="F23" s="1" t="s">
        <v>57</v>
      </c>
      <c r="G23" s="7" t="str">
        <f t="shared" si="4"/>
        <v>29374.29</v>
      </c>
      <c r="H23" s="14">
        <f t="shared" si="5"/>
        <v>2</v>
      </c>
      <c r="I23" s="23" t="s">
        <v>74</v>
      </c>
      <c r="J23" s="24" t="s">
        <v>75</v>
      </c>
      <c r="K23" s="23">
        <v>2</v>
      </c>
      <c r="L23" s="23" t="s">
        <v>76</v>
      </c>
      <c r="M23" s="24" t="s">
        <v>62</v>
      </c>
      <c r="N23" s="24"/>
      <c r="O23" s="25" t="s">
        <v>63</v>
      </c>
      <c r="P23" s="25" t="s">
        <v>64</v>
      </c>
    </row>
    <row r="24" spans="1:16" ht="12.75" customHeight="1" thickBot="1" x14ac:dyDescent="0.25">
      <c r="A24" s="14" t="str">
        <f t="shared" si="0"/>
        <v> PZ 8.293 </v>
      </c>
      <c r="B24" s="1" t="str">
        <f t="shared" si="1"/>
        <v>I</v>
      </c>
      <c r="C24" s="14">
        <f t="shared" si="2"/>
        <v>29722.28</v>
      </c>
      <c r="D24" s="7" t="str">
        <f t="shared" si="3"/>
        <v>vis</v>
      </c>
      <c r="E24" s="22">
        <f>VLOOKUP(C24,Active!C$21:E$973,3,FALSE)</f>
        <v>59.998542575229564</v>
      </c>
      <c r="F24" s="1" t="s">
        <v>57</v>
      </c>
      <c r="G24" s="7" t="str">
        <f t="shared" si="4"/>
        <v>29722.28</v>
      </c>
      <c r="H24" s="14">
        <f t="shared" si="5"/>
        <v>60</v>
      </c>
      <c r="I24" s="23" t="s">
        <v>77</v>
      </c>
      <c r="J24" s="24" t="s">
        <v>78</v>
      </c>
      <c r="K24" s="23">
        <v>60</v>
      </c>
      <c r="L24" s="23" t="s">
        <v>79</v>
      </c>
      <c r="M24" s="24" t="s">
        <v>62</v>
      </c>
      <c r="N24" s="24"/>
      <c r="O24" s="25" t="s">
        <v>63</v>
      </c>
      <c r="P24" s="25" t="s">
        <v>64</v>
      </c>
    </row>
    <row r="25" spans="1:16" ht="12.75" customHeight="1" thickBot="1" x14ac:dyDescent="0.25">
      <c r="A25" s="14" t="str">
        <f t="shared" si="0"/>
        <v> PZ 8.293 </v>
      </c>
      <c r="B25" s="1" t="str">
        <f t="shared" si="1"/>
        <v>I</v>
      </c>
      <c r="C25" s="14">
        <f t="shared" si="2"/>
        <v>31557.360000000001</v>
      </c>
      <c r="D25" s="7" t="str">
        <f t="shared" si="3"/>
        <v>vis</v>
      </c>
      <c r="E25" s="22">
        <f>VLOOKUP(C25,Active!C$21:E$973,3,FALSE)</f>
        <v>366.00438328003651</v>
      </c>
      <c r="F25" s="1" t="s">
        <v>57</v>
      </c>
      <c r="G25" s="7" t="str">
        <f t="shared" si="4"/>
        <v>31557.36</v>
      </c>
      <c r="H25" s="14">
        <f t="shared" si="5"/>
        <v>366</v>
      </c>
      <c r="I25" s="23" t="s">
        <v>80</v>
      </c>
      <c r="J25" s="24" t="s">
        <v>81</v>
      </c>
      <c r="K25" s="23">
        <v>366</v>
      </c>
      <c r="L25" s="23" t="s">
        <v>82</v>
      </c>
      <c r="M25" s="24" t="s">
        <v>62</v>
      </c>
      <c r="N25" s="24"/>
      <c r="O25" s="25" t="s">
        <v>63</v>
      </c>
      <c r="P25" s="25" t="s">
        <v>64</v>
      </c>
    </row>
    <row r="26" spans="1:16" ht="12.75" customHeight="1" thickBot="1" x14ac:dyDescent="0.25">
      <c r="A26" s="14" t="str">
        <f t="shared" si="0"/>
        <v> PZ 10.309 </v>
      </c>
      <c r="B26" s="1" t="str">
        <f t="shared" si="1"/>
        <v>I</v>
      </c>
      <c r="C26" s="14">
        <f t="shared" si="2"/>
        <v>32858.410000000003</v>
      </c>
      <c r="D26" s="7" t="str">
        <f t="shared" si="3"/>
        <v>vis</v>
      </c>
      <c r="E26" s="22">
        <f>VLOOKUP(C26,Active!C$21:E$973,3,FALSE)</f>
        <v>582.95890245576152</v>
      </c>
      <c r="F26" s="1" t="s">
        <v>57</v>
      </c>
      <c r="G26" s="7" t="str">
        <f t="shared" si="4"/>
        <v>32858.41</v>
      </c>
      <c r="H26" s="14">
        <f t="shared" si="5"/>
        <v>583</v>
      </c>
      <c r="I26" s="23" t="s">
        <v>83</v>
      </c>
      <c r="J26" s="24" t="s">
        <v>84</v>
      </c>
      <c r="K26" s="23">
        <v>583</v>
      </c>
      <c r="L26" s="23" t="s">
        <v>85</v>
      </c>
      <c r="M26" s="24" t="s">
        <v>62</v>
      </c>
      <c r="N26" s="24"/>
      <c r="O26" s="25" t="s">
        <v>86</v>
      </c>
      <c r="P26" s="25" t="s">
        <v>87</v>
      </c>
    </row>
    <row r="27" spans="1:16" ht="12.75" customHeight="1" thickBot="1" x14ac:dyDescent="0.25">
      <c r="A27" s="14" t="str">
        <f t="shared" si="0"/>
        <v> PZ 8.293 </v>
      </c>
      <c r="B27" s="1" t="str">
        <f t="shared" si="1"/>
        <v>I</v>
      </c>
      <c r="C27" s="14">
        <f t="shared" si="2"/>
        <v>33212.449999999997</v>
      </c>
      <c r="D27" s="7" t="str">
        <f t="shared" si="3"/>
        <v>vis</v>
      </c>
      <c r="E27" s="22">
        <f>VLOOKUP(C27,Active!C$21:E$973,3,FALSE)</f>
        <v>641.9962783974795</v>
      </c>
      <c r="F27" s="1" t="s">
        <v>57</v>
      </c>
      <c r="G27" s="7" t="str">
        <f t="shared" si="4"/>
        <v>33212.45</v>
      </c>
      <c r="H27" s="14">
        <f t="shared" si="5"/>
        <v>642</v>
      </c>
      <c r="I27" s="23" t="s">
        <v>88</v>
      </c>
      <c r="J27" s="24" t="s">
        <v>89</v>
      </c>
      <c r="K27" s="23">
        <v>642</v>
      </c>
      <c r="L27" s="23" t="s">
        <v>90</v>
      </c>
      <c r="M27" s="24" t="s">
        <v>62</v>
      </c>
      <c r="N27" s="24"/>
      <c r="O27" s="25" t="s">
        <v>63</v>
      </c>
      <c r="P27" s="25" t="s">
        <v>64</v>
      </c>
    </row>
    <row r="28" spans="1:16" ht="12.75" customHeight="1" thickBot="1" x14ac:dyDescent="0.25">
      <c r="A28" s="14" t="str">
        <f t="shared" si="0"/>
        <v> PZ 10.309 </v>
      </c>
      <c r="B28" s="1" t="str">
        <f t="shared" si="1"/>
        <v>I</v>
      </c>
      <c r="C28" s="14">
        <f t="shared" si="2"/>
        <v>33302.29</v>
      </c>
      <c r="D28" s="7" t="str">
        <f t="shared" si="3"/>
        <v>vis</v>
      </c>
      <c r="E28" s="22">
        <f>VLOOKUP(C28,Active!C$21:E$973,3,FALSE)</f>
        <v>656.97740441319593</v>
      </c>
      <c r="F28" s="1" t="s">
        <v>57</v>
      </c>
      <c r="G28" s="7" t="str">
        <f t="shared" si="4"/>
        <v>33302.29</v>
      </c>
      <c r="H28" s="14">
        <f t="shared" si="5"/>
        <v>657</v>
      </c>
      <c r="I28" s="23" t="s">
        <v>91</v>
      </c>
      <c r="J28" s="24" t="s">
        <v>92</v>
      </c>
      <c r="K28" s="23">
        <v>657</v>
      </c>
      <c r="L28" s="23" t="s">
        <v>93</v>
      </c>
      <c r="M28" s="24" t="s">
        <v>62</v>
      </c>
      <c r="N28" s="24"/>
      <c r="O28" s="25" t="s">
        <v>86</v>
      </c>
      <c r="P28" s="25" t="s">
        <v>87</v>
      </c>
    </row>
    <row r="29" spans="1:16" ht="12.75" customHeight="1" thickBot="1" x14ac:dyDescent="0.25">
      <c r="A29" s="14" t="str">
        <f t="shared" si="0"/>
        <v> PZ 10.309 </v>
      </c>
      <c r="B29" s="1" t="str">
        <f t="shared" si="1"/>
        <v>I</v>
      </c>
      <c r="C29" s="14">
        <f t="shared" si="2"/>
        <v>33326.269999999997</v>
      </c>
      <c r="D29" s="7" t="str">
        <f t="shared" si="3"/>
        <v>vis</v>
      </c>
      <c r="E29" s="22">
        <f>VLOOKUP(C29,Active!C$21:E$973,3,FALSE)</f>
        <v>660.97615109459412</v>
      </c>
      <c r="F29" s="1" t="s">
        <v>57</v>
      </c>
      <c r="G29" s="7" t="str">
        <f t="shared" si="4"/>
        <v>33326.27</v>
      </c>
      <c r="H29" s="14">
        <f t="shared" si="5"/>
        <v>661</v>
      </c>
      <c r="I29" s="23" t="s">
        <v>94</v>
      </c>
      <c r="J29" s="24" t="s">
        <v>95</v>
      </c>
      <c r="K29" s="23">
        <v>661</v>
      </c>
      <c r="L29" s="23" t="s">
        <v>93</v>
      </c>
      <c r="M29" s="24" t="s">
        <v>62</v>
      </c>
      <c r="N29" s="24"/>
      <c r="O29" s="25" t="s">
        <v>86</v>
      </c>
      <c r="P29" s="25" t="s">
        <v>87</v>
      </c>
    </row>
    <row r="30" spans="1:16" ht="12.75" customHeight="1" thickBot="1" x14ac:dyDescent="0.25">
      <c r="A30" s="14" t="str">
        <f t="shared" si="0"/>
        <v> PZ 8.293 </v>
      </c>
      <c r="B30" s="1" t="str">
        <f t="shared" si="1"/>
        <v>I</v>
      </c>
      <c r="C30" s="14">
        <f t="shared" si="2"/>
        <v>33332.28</v>
      </c>
      <c r="D30" s="7" t="str">
        <f t="shared" si="3"/>
        <v>vis</v>
      </c>
      <c r="E30" s="22">
        <f>VLOOKUP(C30,Active!C$21:E$973,3,FALSE)</f>
        <v>661.97833906603751</v>
      </c>
      <c r="F30" s="1" t="s">
        <v>57</v>
      </c>
      <c r="G30" s="7" t="str">
        <f t="shared" si="4"/>
        <v>33332.28</v>
      </c>
      <c r="H30" s="14">
        <f t="shared" si="5"/>
        <v>662</v>
      </c>
      <c r="I30" s="23" t="s">
        <v>96</v>
      </c>
      <c r="J30" s="24" t="s">
        <v>97</v>
      </c>
      <c r="K30" s="23">
        <v>662</v>
      </c>
      <c r="L30" s="23" t="s">
        <v>98</v>
      </c>
      <c r="M30" s="24" t="s">
        <v>62</v>
      </c>
      <c r="N30" s="24"/>
      <c r="O30" s="25" t="s">
        <v>63</v>
      </c>
      <c r="P30" s="25" t="s">
        <v>64</v>
      </c>
    </row>
    <row r="31" spans="1:16" ht="12.75" customHeight="1" thickBot="1" x14ac:dyDescent="0.25">
      <c r="A31" s="14" t="str">
        <f t="shared" si="0"/>
        <v> PZ 10.309 </v>
      </c>
      <c r="B31" s="1" t="str">
        <f t="shared" si="1"/>
        <v>I</v>
      </c>
      <c r="C31" s="14">
        <f t="shared" si="2"/>
        <v>33356.26</v>
      </c>
      <c r="D31" s="7" t="str">
        <f t="shared" si="3"/>
        <v>vis</v>
      </c>
      <c r="E31" s="22">
        <f>VLOOKUP(C31,Active!C$21:E$973,3,FALSE)</f>
        <v>665.97708574743683</v>
      </c>
      <c r="F31" s="1" t="s">
        <v>57</v>
      </c>
      <c r="G31" s="7" t="str">
        <f t="shared" si="4"/>
        <v>33356.26</v>
      </c>
      <c r="H31" s="14">
        <f t="shared" si="5"/>
        <v>666</v>
      </c>
      <c r="I31" s="23" t="s">
        <v>99</v>
      </c>
      <c r="J31" s="24" t="s">
        <v>100</v>
      </c>
      <c r="K31" s="23">
        <v>666</v>
      </c>
      <c r="L31" s="23" t="s">
        <v>93</v>
      </c>
      <c r="M31" s="24" t="s">
        <v>62</v>
      </c>
      <c r="N31" s="24"/>
      <c r="O31" s="25" t="s">
        <v>86</v>
      </c>
      <c r="P31" s="25" t="s">
        <v>87</v>
      </c>
    </row>
    <row r="32" spans="1:16" ht="12.75" customHeight="1" thickBot="1" x14ac:dyDescent="0.25">
      <c r="A32" s="14" t="str">
        <f t="shared" si="0"/>
        <v> PZ 8.293 </v>
      </c>
      <c r="B32" s="1" t="str">
        <f t="shared" si="1"/>
        <v>I</v>
      </c>
      <c r="C32" s="14">
        <f t="shared" si="2"/>
        <v>33362.300000000003</v>
      </c>
      <c r="D32" s="7" t="str">
        <f t="shared" si="3"/>
        <v>vis</v>
      </c>
      <c r="E32" s="22">
        <f>VLOOKUP(C32,Active!C$21:E$973,3,FALSE)</f>
        <v>666.984276321067</v>
      </c>
      <c r="F32" s="1" t="s">
        <v>57</v>
      </c>
      <c r="G32" s="7" t="str">
        <f t="shared" si="4"/>
        <v>33362.30</v>
      </c>
      <c r="H32" s="14">
        <f t="shared" si="5"/>
        <v>667</v>
      </c>
      <c r="I32" s="23" t="s">
        <v>101</v>
      </c>
      <c r="J32" s="24" t="s">
        <v>102</v>
      </c>
      <c r="K32" s="23">
        <v>667</v>
      </c>
      <c r="L32" s="23" t="s">
        <v>67</v>
      </c>
      <c r="M32" s="24" t="s">
        <v>62</v>
      </c>
      <c r="N32" s="24"/>
      <c r="O32" s="25" t="s">
        <v>63</v>
      </c>
      <c r="P32" s="25" t="s">
        <v>64</v>
      </c>
    </row>
    <row r="33" spans="1:16" ht="12.75" customHeight="1" thickBot="1" x14ac:dyDescent="0.25">
      <c r="A33" s="14" t="str">
        <f t="shared" si="0"/>
        <v> PZ 10.309 </v>
      </c>
      <c r="B33" s="1" t="str">
        <f t="shared" si="1"/>
        <v>I</v>
      </c>
      <c r="C33" s="14">
        <f t="shared" si="2"/>
        <v>33602.33</v>
      </c>
      <c r="D33" s="7" t="str">
        <f t="shared" si="3"/>
        <v>vis</v>
      </c>
      <c r="E33" s="22">
        <f>VLOOKUP(C33,Active!C$21:E$973,3,FALSE)</f>
        <v>707.01009641848748</v>
      </c>
      <c r="F33" s="1" t="s">
        <v>57</v>
      </c>
      <c r="G33" s="7" t="str">
        <f t="shared" si="4"/>
        <v>33602.33</v>
      </c>
      <c r="H33" s="14">
        <f t="shared" si="5"/>
        <v>707</v>
      </c>
      <c r="I33" s="23" t="s">
        <v>103</v>
      </c>
      <c r="J33" s="24" t="s">
        <v>104</v>
      </c>
      <c r="K33" s="23">
        <v>707</v>
      </c>
      <c r="L33" s="23" t="s">
        <v>105</v>
      </c>
      <c r="M33" s="24" t="s">
        <v>62</v>
      </c>
      <c r="N33" s="24"/>
      <c r="O33" s="25" t="s">
        <v>86</v>
      </c>
      <c r="P33" s="25" t="s">
        <v>87</v>
      </c>
    </row>
    <row r="34" spans="1:16" ht="12.75" customHeight="1" thickBot="1" x14ac:dyDescent="0.25">
      <c r="A34" s="14" t="str">
        <f t="shared" si="0"/>
        <v> PZ 8.293 </v>
      </c>
      <c r="B34" s="1" t="str">
        <f t="shared" si="1"/>
        <v>I</v>
      </c>
      <c r="C34" s="14">
        <f t="shared" si="2"/>
        <v>33740.29</v>
      </c>
      <c r="D34" s="7" t="str">
        <f t="shared" si="3"/>
        <v>vis</v>
      </c>
      <c r="E34" s="22">
        <f>VLOOKUP(C34,Active!C$21:E$973,3,FALSE)</f>
        <v>730.01539634199764</v>
      </c>
      <c r="F34" s="1" t="s">
        <v>57</v>
      </c>
      <c r="G34" s="7" t="str">
        <f t="shared" si="4"/>
        <v>33740.29</v>
      </c>
      <c r="H34" s="14">
        <f t="shared" si="5"/>
        <v>730</v>
      </c>
      <c r="I34" s="23" t="s">
        <v>106</v>
      </c>
      <c r="J34" s="24" t="s">
        <v>107</v>
      </c>
      <c r="K34" s="23">
        <v>730</v>
      </c>
      <c r="L34" s="23" t="s">
        <v>108</v>
      </c>
      <c r="M34" s="24" t="s">
        <v>62</v>
      </c>
      <c r="N34" s="24"/>
      <c r="O34" s="25" t="s">
        <v>63</v>
      </c>
      <c r="P34" s="25" t="s">
        <v>64</v>
      </c>
    </row>
    <row r="35" spans="1:16" ht="12.75" customHeight="1" thickBot="1" x14ac:dyDescent="0.25">
      <c r="A35" s="14" t="str">
        <f t="shared" si="0"/>
        <v> PZ 10.309 </v>
      </c>
      <c r="B35" s="1" t="str">
        <f t="shared" si="1"/>
        <v>I</v>
      </c>
      <c r="C35" s="14">
        <f t="shared" si="2"/>
        <v>34411.96</v>
      </c>
      <c r="D35" s="7" t="str">
        <f t="shared" si="3"/>
        <v>vis</v>
      </c>
      <c r="E35" s="22">
        <f>VLOOKUP(C35,Active!C$21:E$973,3,FALSE)</f>
        <v>842.01865670459597</v>
      </c>
      <c r="F35" s="1" t="s">
        <v>57</v>
      </c>
      <c r="G35" s="7" t="str">
        <f t="shared" si="4"/>
        <v>34411.96</v>
      </c>
      <c r="H35" s="14">
        <f t="shared" si="5"/>
        <v>842</v>
      </c>
      <c r="I35" s="23" t="s">
        <v>109</v>
      </c>
      <c r="J35" s="24" t="s">
        <v>110</v>
      </c>
      <c r="K35" s="23">
        <v>842</v>
      </c>
      <c r="L35" s="23" t="s">
        <v>111</v>
      </c>
      <c r="M35" s="24" t="s">
        <v>62</v>
      </c>
      <c r="N35" s="24"/>
      <c r="O35" s="25" t="s">
        <v>86</v>
      </c>
      <c r="P35" s="25" t="s">
        <v>87</v>
      </c>
    </row>
    <row r="36" spans="1:16" ht="12.75" customHeight="1" thickBot="1" x14ac:dyDescent="0.25">
      <c r="A36" s="14" t="str">
        <f t="shared" si="0"/>
        <v> PZ 10.309 </v>
      </c>
      <c r="B36" s="1" t="str">
        <f t="shared" si="1"/>
        <v>I</v>
      </c>
      <c r="C36" s="14">
        <f t="shared" si="2"/>
        <v>35101.279999999999</v>
      </c>
      <c r="D36" s="7" t="str">
        <f t="shared" si="3"/>
        <v>vis</v>
      </c>
      <c r="E36" s="22">
        <f>VLOOKUP(C36,Active!C$21:E$973,3,FALSE)</f>
        <v>956.96511468715653</v>
      </c>
      <c r="F36" s="1" t="s">
        <v>57</v>
      </c>
      <c r="G36" s="7" t="str">
        <f t="shared" si="4"/>
        <v>35101.28</v>
      </c>
      <c r="H36" s="14">
        <f t="shared" si="5"/>
        <v>957</v>
      </c>
      <c r="I36" s="23" t="s">
        <v>112</v>
      </c>
      <c r="J36" s="24" t="s">
        <v>113</v>
      </c>
      <c r="K36" s="23">
        <v>957</v>
      </c>
      <c r="L36" s="23" t="s">
        <v>114</v>
      </c>
      <c r="M36" s="24" t="s">
        <v>62</v>
      </c>
      <c r="N36" s="24"/>
      <c r="O36" s="25" t="s">
        <v>86</v>
      </c>
      <c r="P36" s="25" t="s">
        <v>87</v>
      </c>
    </row>
    <row r="37" spans="1:16" ht="12.75" customHeight="1" thickBot="1" x14ac:dyDescent="0.25">
      <c r="A37" s="14" t="str">
        <f t="shared" si="0"/>
        <v> MVS 2.126 </v>
      </c>
      <c r="B37" s="1" t="str">
        <f t="shared" si="1"/>
        <v>II</v>
      </c>
      <c r="C37" s="14">
        <f t="shared" si="2"/>
        <v>36848.629000000001</v>
      </c>
      <c r="D37" s="7" t="str">
        <f t="shared" si="3"/>
        <v>vis</v>
      </c>
      <c r="E37" s="22">
        <f>VLOOKUP(C37,Active!C$21:E$973,3,FALSE)</f>
        <v>1248.3415123099869</v>
      </c>
      <c r="F37" s="1" t="s">
        <v>57</v>
      </c>
      <c r="G37" s="7" t="str">
        <f t="shared" si="4"/>
        <v>36848.629</v>
      </c>
      <c r="H37" s="14">
        <f t="shared" si="5"/>
        <v>1248.5</v>
      </c>
      <c r="I37" s="23" t="s">
        <v>115</v>
      </c>
      <c r="J37" s="24" t="s">
        <v>116</v>
      </c>
      <c r="K37" s="23">
        <v>1248.5</v>
      </c>
      <c r="L37" s="23" t="s">
        <v>117</v>
      </c>
      <c r="M37" s="24" t="s">
        <v>62</v>
      </c>
      <c r="N37" s="24"/>
      <c r="O37" s="25" t="s">
        <v>118</v>
      </c>
      <c r="P37" s="25" t="s">
        <v>119</v>
      </c>
    </row>
    <row r="38" spans="1:16" ht="12.75" customHeight="1" thickBot="1" x14ac:dyDescent="0.25">
      <c r="A38" s="14" t="str">
        <f t="shared" si="0"/>
        <v>BAVM 157 </v>
      </c>
      <c r="B38" s="1" t="str">
        <f t="shared" si="1"/>
        <v>I</v>
      </c>
      <c r="C38" s="14">
        <f t="shared" si="2"/>
        <v>52618.29</v>
      </c>
      <c r="D38" s="7" t="str">
        <f t="shared" si="3"/>
        <v>vis</v>
      </c>
      <c r="E38" s="22">
        <f>VLOOKUP(C38,Active!C$21:E$973,3,FALSE)</f>
        <v>3877.986199154594</v>
      </c>
      <c r="F38" s="1" t="s">
        <v>57</v>
      </c>
      <c r="G38" s="7" t="str">
        <f t="shared" si="4"/>
        <v>52618.29</v>
      </c>
      <c r="H38" s="14">
        <f t="shared" si="5"/>
        <v>3878</v>
      </c>
      <c r="I38" s="23" t="s">
        <v>136</v>
      </c>
      <c r="J38" s="24" t="s">
        <v>137</v>
      </c>
      <c r="K38" s="23">
        <v>3878</v>
      </c>
      <c r="L38" s="23" t="s">
        <v>138</v>
      </c>
      <c r="M38" s="24" t="s">
        <v>129</v>
      </c>
      <c r="N38" s="24"/>
      <c r="O38" s="25" t="s">
        <v>139</v>
      </c>
      <c r="P38" s="26" t="s">
        <v>140</v>
      </c>
    </row>
    <row r="39" spans="1:16" ht="12.75" customHeight="1" thickBot="1" x14ac:dyDescent="0.25">
      <c r="A39" s="14" t="str">
        <f t="shared" si="0"/>
        <v>BAVM 192 </v>
      </c>
      <c r="B39" s="1" t="str">
        <f t="shared" si="1"/>
        <v>I</v>
      </c>
      <c r="C39" s="14">
        <f t="shared" si="2"/>
        <v>53379.88</v>
      </c>
      <c r="D39" s="7" t="str">
        <f t="shared" si="3"/>
        <v>vis</v>
      </c>
      <c r="E39" s="22">
        <f>VLOOKUP(C39,Active!C$21:E$973,3,FALSE)</f>
        <v>4004.9839258054062</v>
      </c>
      <c r="F39" s="1" t="s">
        <v>57</v>
      </c>
      <c r="G39" s="7" t="str">
        <f t="shared" si="4"/>
        <v>53379.880</v>
      </c>
      <c r="H39" s="14">
        <f t="shared" si="5"/>
        <v>4005</v>
      </c>
      <c r="I39" s="23" t="s">
        <v>141</v>
      </c>
      <c r="J39" s="24" t="s">
        <v>142</v>
      </c>
      <c r="K39" s="23">
        <v>4005</v>
      </c>
      <c r="L39" s="23" t="s">
        <v>143</v>
      </c>
      <c r="M39" s="24" t="s">
        <v>129</v>
      </c>
      <c r="N39" s="24"/>
      <c r="O39" s="25" t="s">
        <v>139</v>
      </c>
      <c r="P39" s="26" t="s">
        <v>144</v>
      </c>
    </row>
    <row r="40" spans="1:16" ht="12.75" customHeight="1" thickBot="1" x14ac:dyDescent="0.25">
      <c r="A40" s="14" t="str">
        <f t="shared" si="0"/>
        <v>VSB 56 </v>
      </c>
      <c r="B40" s="1" t="str">
        <f t="shared" si="1"/>
        <v>I</v>
      </c>
      <c r="C40" s="14">
        <f t="shared" si="2"/>
        <v>56648.184500000003</v>
      </c>
      <c r="D40" s="7" t="str">
        <f t="shared" si="3"/>
        <v>vis</v>
      </c>
      <c r="E40" s="22">
        <f>VLOOKUP(C40,Active!C$21:E$973,3,FALSE)</f>
        <v>4549.9848337777039</v>
      </c>
      <c r="F40" s="1" t="s">
        <v>57</v>
      </c>
      <c r="G40" s="7" t="str">
        <f t="shared" si="4"/>
        <v>56648.1845</v>
      </c>
      <c r="H40" s="14">
        <f t="shared" si="5"/>
        <v>4550</v>
      </c>
      <c r="I40" s="23" t="s">
        <v>166</v>
      </c>
      <c r="J40" s="24" t="s">
        <v>167</v>
      </c>
      <c r="K40" s="23" t="s">
        <v>168</v>
      </c>
      <c r="L40" s="23" t="s">
        <v>169</v>
      </c>
      <c r="M40" s="24" t="s">
        <v>148</v>
      </c>
      <c r="N40" s="24" t="s">
        <v>57</v>
      </c>
      <c r="O40" s="25" t="s">
        <v>170</v>
      </c>
      <c r="P40" s="26" t="s">
        <v>171</v>
      </c>
    </row>
    <row r="41" spans="1:16" x14ac:dyDescent="0.2">
      <c r="B41" s="1"/>
      <c r="F41" s="1"/>
    </row>
    <row r="42" spans="1:16" x14ac:dyDescent="0.2">
      <c r="B42" s="1"/>
      <c r="F42" s="1"/>
    </row>
    <row r="43" spans="1:16" x14ac:dyDescent="0.2">
      <c r="B43" s="1"/>
      <c r="F43" s="1"/>
    </row>
    <row r="44" spans="1:16" x14ac:dyDescent="0.2">
      <c r="B44" s="1"/>
      <c r="F44" s="1"/>
    </row>
    <row r="45" spans="1:16" x14ac:dyDescent="0.2">
      <c r="B45" s="1"/>
      <c r="F45" s="1"/>
    </row>
    <row r="46" spans="1:16" x14ac:dyDescent="0.2">
      <c r="B46" s="1"/>
      <c r="F46" s="1"/>
    </row>
    <row r="47" spans="1:16" x14ac:dyDescent="0.2">
      <c r="B47" s="1"/>
      <c r="F47" s="1"/>
    </row>
    <row r="48" spans="1:16" x14ac:dyDescent="0.2">
      <c r="B48" s="1"/>
      <c r="F48" s="1"/>
    </row>
    <row r="49" spans="2:6" x14ac:dyDescent="0.2">
      <c r="B49" s="1"/>
      <c r="F49" s="1"/>
    </row>
    <row r="50" spans="2:6" x14ac:dyDescent="0.2">
      <c r="B50" s="1"/>
      <c r="F50" s="1"/>
    </row>
    <row r="51" spans="2:6" x14ac:dyDescent="0.2">
      <c r="B51" s="1"/>
      <c r="F51" s="1"/>
    </row>
    <row r="52" spans="2:6" x14ac:dyDescent="0.2">
      <c r="B52" s="1"/>
      <c r="F52" s="1"/>
    </row>
    <row r="53" spans="2:6" x14ac:dyDescent="0.2">
      <c r="B53" s="1"/>
      <c r="F53" s="1"/>
    </row>
    <row r="54" spans="2:6" x14ac:dyDescent="0.2">
      <c r="B54" s="1"/>
      <c r="F54" s="1"/>
    </row>
    <row r="55" spans="2:6" x14ac:dyDescent="0.2">
      <c r="B55" s="1"/>
      <c r="F55" s="1"/>
    </row>
    <row r="56" spans="2:6" x14ac:dyDescent="0.2">
      <c r="B56" s="1"/>
      <c r="F56" s="1"/>
    </row>
    <row r="57" spans="2:6" x14ac:dyDescent="0.2">
      <c r="B57" s="1"/>
      <c r="F57" s="1"/>
    </row>
    <row r="58" spans="2:6" x14ac:dyDescent="0.2">
      <c r="B58" s="1"/>
      <c r="F58" s="1"/>
    </row>
    <row r="59" spans="2:6" x14ac:dyDescent="0.2">
      <c r="B59" s="1"/>
      <c r="F59" s="1"/>
    </row>
    <row r="60" spans="2:6" x14ac:dyDescent="0.2">
      <c r="B60" s="1"/>
      <c r="F60" s="1"/>
    </row>
    <row r="61" spans="2:6" x14ac:dyDescent="0.2">
      <c r="B61" s="1"/>
      <c r="F61" s="1"/>
    </row>
    <row r="62" spans="2:6" x14ac:dyDescent="0.2">
      <c r="B62" s="1"/>
      <c r="F62" s="1"/>
    </row>
    <row r="63" spans="2:6" x14ac:dyDescent="0.2">
      <c r="B63" s="1"/>
      <c r="F63" s="1"/>
    </row>
    <row r="64" spans="2:6" x14ac:dyDescent="0.2">
      <c r="B64" s="1"/>
      <c r="F64" s="1"/>
    </row>
    <row r="65" spans="2:6" x14ac:dyDescent="0.2">
      <c r="B65" s="1"/>
      <c r="F65" s="1"/>
    </row>
    <row r="66" spans="2:6" x14ac:dyDescent="0.2">
      <c r="B66" s="1"/>
      <c r="F66" s="1"/>
    </row>
    <row r="67" spans="2:6" x14ac:dyDescent="0.2">
      <c r="B67" s="1"/>
      <c r="F67" s="1"/>
    </row>
    <row r="68" spans="2:6" x14ac:dyDescent="0.2">
      <c r="B68" s="1"/>
      <c r="F68" s="1"/>
    </row>
    <row r="69" spans="2:6" x14ac:dyDescent="0.2">
      <c r="B69" s="1"/>
      <c r="F69" s="1"/>
    </row>
    <row r="70" spans="2:6" x14ac:dyDescent="0.2">
      <c r="B70" s="1"/>
      <c r="F70" s="1"/>
    </row>
    <row r="71" spans="2:6" x14ac:dyDescent="0.2">
      <c r="B71" s="1"/>
      <c r="F71" s="1"/>
    </row>
    <row r="72" spans="2:6" x14ac:dyDescent="0.2">
      <c r="B72" s="1"/>
      <c r="F72" s="1"/>
    </row>
    <row r="73" spans="2:6" x14ac:dyDescent="0.2">
      <c r="B73" s="1"/>
      <c r="F73" s="1"/>
    </row>
    <row r="74" spans="2:6" x14ac:dyDescent="0.2">
      <c r="B74" s="1"/>
      <c r="F74" s="1"/>
    </row>
    <row r="75" spans="2:6" x14ac:dyDescent="0.2">
      <c r="B75" s="1"/>
      <c r="F75" s="1"/>
    </row>
    <row r="76" spans="2:6" x14ac:dyDescent="0.2">
      <c r="B76" s="1"/>
      <c r="F76" s="1"/>
    </row>
    <row r="77" spans="2:6" x14ac:dyDescent="0.2">
      <c r="B77" s="1"/>
      <c r="F77" s="1"/>
    </row>
    <row r="78" spans="2:6" x14ac:dyDescent="0.2">
      <c r="B78" s="1"/>
      <c r="F78" s="1"/>
    </row>
    <row r="79" spans="2:6" x14ac:dyDescent="0.2">
      <c r="B79" s="1"/>
      <c r="F79" s="1"/>
    </row>
    <row r="80" spans="2:6" x14ac:dyDescent="0.2">
      <c r="B80" s="1"/>
      <c r="F80" s="1"/>
    </row>
    <row r="81" spans="2:6" x14ac:dyDescent="0.2">
      <c r="B81" s="1"/>
      <c r="F81" s="1"/>
    </row>
    <row r="82" spans="2:6" x14ac:dyDescent="0.2">
      <c r="B82" s="1"/>
      <c r="F82" s="1"/>
    </row>
    <row r="83" spans="2:6" x14ac:dyDescent="0.2">
      <c r="B83" s="1"/>
      <c r="F83" s="1"/>
    </row>
    <row r="84" spans="2:6" x14ac:dyDescent="0.2">
      <c r="B84" s="1"/>
      <c r="F84" s="1"/>
    </row>
    <row r="85" spans="2:6" x14ac:dyDescent="0.2">
      <c r="B85" s="1"/>
      <c r="F85" s="1"/>
    </row>
    <row r="86" spans="2:6" x14ac:dyDescent="0.2">
      <c r="B86" s="1"/>
      <c r="F86" s="1"/>
    </row>
    <row r="87" spans="2:6" x14ac:dyDescent="0.2">
      <c r="B87" s="1"/>
      <c r="F87" s="1"/>
    </row>
    <row r="88" spans="2:6" x14ac:dyDescent="0.2">
      <c r="B88" s="1"/>
      <c r="F88" s="1"/>
    </row>
    <row r="89" spans="2:6" x14ac:dyDescent="0.2">
      <c r="B89" s="1"/>
      <c r="F89" s="1"/>
    </row>
    <row r="90" spans="2:6" x14ac:dyDescent="0.2">
      <c r="B90" s="1"/>
      <c r="F90" s="1"/>
    </row>
    <row r="91" spans="2:6" x14ac:dyDescent="0.2">
      <c r="B91" s="1"/>
      <c r="F91" s="1"/>
    </row>
    <row r="92" spans="2:6" x14ac:dyDescent="0.2">
      <c r="B92" s="1"/>
      <c r="F92" s="1"/>
    </row>
    <row r="93" spans="2:6" x14ac:dyDescent="0.2">
      <c r="B93" s="1"/>
      <c r="F93" s="1"/>
    </row>
    <row r="94" spans="2:6" x14ac:dyDescent="0.2">
      <c r="B94" s="1"/>
      <c r="F94" s="1"/>
    </row>
    <row r="95" spans="2:6" x14ac:dyDescent="0.2">
      <c r="B95" s="1"/>
      <c r="F95" s="1"/>
    </row>
    <row r="96" spans="2:6" x14ac:dyDescent="0.2">
      <c r="B96" s="1"/>
      <c r="F96" s="1"/>
    </row>
    <row r="97" spans="2:6" x14ac:dyDescent="0.2">
      <c r="B97" s="1"/>
      <c r="F97" s="1"/>
    </row>
    <row r="98" spans="2:6" x14ac:dyDescent="0.2">
      <c r="B98" s="1"/>
      <c r="F98" s="1"/>
    </row>
    <row r="99" spans="2:6" x14ac:dyDescent="0.2">
      <c r="B99" s="1"/>
      <c r="F99" s="1"/>
    </row>
    <row r="100" spans="2:6" x14ac:dyDescent="0.2">
      <c r="B100" s="1"/>
      <c r="F100" s="1"/>
    </row>
    <row r="101" spans="2:6" x14ac:dyDescent="0.2">
      <c r="B101" s="1"/>
      <c r="F101" s="1"/>
    </row>
    <row r="102" spans="2:6" x14ac:dyDescent="0.2">
      <c r="B102" s="1"/>
      <c r="F102" s="1"/>
    </row>
    <row r="103" spans="2:6" x14ac:dyDescent="0.2">
      <c r="B103" s="1"/>
      <c r="F103" s="1"/>
    </row>
    <row r="104" spans="2:6" x14ac:dyDescent="0.2">
      <c r="B104" s="1"/>
      <c r="F104" s="1"/>
    </row>
    <row r="105" spans="2:6" x14ac:dyDescent="0.2">
      <c r="B105" s="1"/>
      <c r="F105" s="1"/>
    </row>
    <row r="106" spans="2:6" x14ac:dyDescent="0.2">
      <c r="B106" s="1"/>
      <c r="F106" s="1"/>
    </row>
    <row r="107" spans="2:6" x14ac:dyDescent="0.2">
      <c r="B107" s="1"/>
      <c r="F107" s="1"/>
    </row>
    <row r="108" spans="2:6" x14ac:dyDescent="0.2">
      <c r="B108" s="1"/>
      <c r="F108" s="1"/>
    </row>
    <row r="109" spans="2:6" x14ac:dyDescent="0.2">
      <c r="B109" s="1"/>
      <c r="F109" s="1"/>
    </row>
    <row r="110" spans="2:6" x14ac:dyDescent="0.2">
      <c r="B110" s="1"/>
      <c r="F110" s="1"/>
    </row>
    <row r="111" spans="2:6" x14ac:dyDescent="0.2">
      <c r="B111" s="1"/>
      <c r="F111" s="1"/>
    </row>
    <row r="112" spans="2:6" x14ac:dyDescent="0.2">
      <c r="B112" s="1"/>
      <c r="F112" s="1"/>
    </row>
    <row r="113" spans="2:6" x14ac:dyDescent="0.2">
      <c r="B113" s="1"/>
      <c r="F113" s="1"/>
    </row>
    <row r="114" spans="2:6" x14ac:dyDescent="0.2">
      <c r="B114" s="1"/>
      <c r="F114" s="1"/>
    </row>
    <row r="115" spans="2:6" x14ac:dyDescent="0.2">
      <c r="B115" s="1"/>
      <c r="F115" s="1"/>
    </row>
    <row r="116" spans="2:6" x14ac:dyDescent="0.2">
      <c r="B116" s="1"/>
      <c r="F116" s="1"/>
    </row>
    <row r="117" spans="2:6" x14ac:dyDescent="0.2">
      <c r="B117" s="1"/>
      <c r="F117" s="1"/>
    </row>
    <row r="118" spans="2:6" x14ac:dyDescent="0.2">
      <c r="B118" s="1"/>
      <c r="F118" s="1"/>
    </row>
    <row r="119" spans="2:6" x14ac:dyDescent="0.2">
      <c r="B119" s="1"/>
      <c r="F119" s="1"/>
    </row>
    <row r="120" spans="2:6" x14ac:dyDescent="0.2">
      <c r="B120" s="1"/>
      <c r="F120" s="1"/>
    </row>
    <row r="121" spans="2:6" x14ac:dyDescent="0.2">
      <c r="B121" s="1"/>
      <c r="F121" s="1"/>
    </row>
    <row r="122" spans="2:6" x14ac:dyDescent="0.2">
      <c r="B122" s="1"/>
      <c r="F122" s="1"/>
    </row>
    <row r="123" spans="2:6" x14ac:dyDescent="0.2">
      <c r="B123" s="1"/>
      <c r="F123" s="1"/>
    </row>
    <row r="124" spans="2:6" x14ac:dyDescent="0.2">
      <c r="B124" s="1"/>
      <c r="F124" s="1"/>
    </row>
    <row r="125" spans="2:6" x14ac:dyDescent="0.2">
      <c r="B125" s="1"/>
      <c r="F125" s="1"/>
    </row>
    <row r="126" spans="2:6" x14ac:dyDescent="0.2">
      <c r="B126" s="1"/>
      <c r="F126" s="1"/>
    </row>
    <row r="127" spans="2:6" x14ac:dyDescent="0.2">
      <c r="B127" s="1"/>
      <c r="F127" s="1"/>
    </row>
    <row r="128" spans="2:6" x14ac:dyDescent="0.2">
      <c r="B128" s="1"/>
      <c r="F128" s="1"/>
    </row>
    <row r="129" spans="2:6" x14ac:dyDescent="0.2">
      <c r="B129" s="1"/>
      <c r="F129" s="1"/>
    </row>
    <row r="130" spans="2:6" x14ac:dyDescent="0.2">
      <c r="B130" s="1"/>
      <c r="F130" s="1"/>
    </row>
    <row r="131" spans="2:6" x14ac:dyDescent="0.2">
      <c r="B131" s="1"/>
      <c r="F131" s="1"/>
    </row>
    <row r="132" spans="2:6" x14ac:dyDescent="0.2">
      <c r="B132" s="1"/>
      <c r="F132" s="1"/>
    </row>
    <row r="133" spans="2:6" x14ac:dyDescent="0.2">
      <c r="B133" s="1"/>
      <c r="F133" s="1"/>
    </row>
    <row r="134" spans="2:6" x14ac:dyDescent="0.2">
      <c r="B134" s="1"/>
      <c r="F134" s="1"/>
    </row>
    <row r="135" spans="2:6" x14ac:dyDescent="0.2">
      <c r="B135" s="1"/>
      <c r="F135" s="1"/>
    </row>
    <row r="136" spans="2:6" x14ac:dyDescent="0.2">
      <c r="B136" s="1"/>
      <c r="F136" s="1"/>
    </row>
    <row r="137" spans="2:6" x14ac:dyDescent="0.2">
      <c r="B137" s="1"/>
      <c r="F137" s="1"/>
    </row>
    <row r="138" spans="2:6" x14ac:dyDescent="0.2">
      <c r="B138" s="1"/>
      <c r="F138" s="1"/>
    </row>
    <row r="139" spans="2:6" x14ac:dyDescent="0.2">
      <c r="B139" s="1"/>
      <c r="F139" s="1"/>
    </row>
    <row r="140" spans="2:6" x14ac:dyDescent="0.2">
      <c r="B140" s="1"/>
      <c r="F140" s="1"/>
    </row>
    <row r="141" spans="2:6" x14ac:dyDescent="0.2">
      <c r="B141" s="1"/>
      <c r="F141" s="1"/>
    </row>
    <row r="142" spans="2:6" x14ac:dyDescent="0.2">
      <c r="B142" s="1"/>
      <c r="F142" s="1"/>
    </row>
    <row r="143" spans="2:6" x14ac:dyDescent="0.2">
      <c r="B143" s="1"/>
      <c r="F143" s="1"/>
    </row>
    <row r="144" spans="2:6" x14ac:dyDescent="0.2">
      <c r="B144" s="1"/>
      <c r="F144" s="1"/>
    </row>
    <row r="145" spans="2:6" x14ac:dyDescent="0.2">
      <c r="B145" s="1"/>
      <c r="F145" s="1"/>
    </row>
    <row r="146" spans="2:6" x14ac:dyDescent="0.2">
      <c r="B146" s="1"/>
      <c r="F146" s="1"/>
    </row>
    <row r="147" spans="2:6" x14ac:dyDescent="0.2">
      <c r="B147" s="1"/>
      <c r="F147" s="1"/>
    </row>
    <row r="148" spans="2:6" x14ac:dyDescent="0.2">
      <c r="B148" s="1"/>
      <c r="F148" s="1"/>
    </row>
    <row r="149" spans="2:6" x14ac:dyDescent="0.2">
      <c r="B149" s="1"/>
      <c r="F149" s="1"/>
    </row>
    <row r="150" spans="2:6" x14ac:dyDescent="0.2">
      <c r="B150" s="1"/>
      <c r="F150" s="1"/>
    </row>
    <row r="151" spans="2:6" x14ac:dyDescent="0.2">
      <c r="B151" s="1"/>
      <c r="F151" s="1"/>
    </row>
    <row r="152" spans="2:6" x14ac:dyDescent="0.2">
      <c r="B152" s="1"/>
      <c r="F152" s="1"/>
    </row>
    <row r="153" spans="2:6" x14ac:dyDescent="0.2">
      <c r="B153" s="1"/>
      <c r="F153" s="1"/>
    </row>
    <row r="154" spans="2:6" x14ac:dyDescent="0.2">
      <c r="B154" s="1"/>
      <c r="F154" s="1"/>
    </row>
    <row r="155" spans="2:6" x14ac:dyDescent="0.2">
      <c r="B155" s="1"/>
      <c r="F155" s="1"/>
    </row>
    <row r="156" spans="2:6" x14ac:dyDescent="0.2">
      <c r="B156" s="1"/>
      <c r="F156" s="1"/>
    </row>
    <row r="157" spans="2:6" x14ac:dyDescent="0.2">
      <c r="B157" s="1"/>
      <c r="F157" s="1"/>
    </row>
    <row r="158" spans="2:6" x14ac:dyDescent="0.2">
      <c r="B158" s="1"/>
      <c r="F158" s="1"/>
    </row>
    <row r="159" spans="2:6" x14ac:dyDescent="0.2">
      <c r="B159" s="1"/>
      <c r="F159" s="1"/>
    </row>
    <row r="160" spans="2:6" x14ac:dyDescent="0.2">
      <c r="B160" s="1"/>
      <c r="F160" s="1"/>
    </row>
    <row r="161" spans="2:6" x14ac:dyDescent="0.2">
      <c r="B161" s="1"/>
      <c r="F161" s="1"/>
    </row>
    <row r="162" spans="2:6" x14ac:dyDescent="0.2">
      <c r="B162" s="1"/>
      <c r="F162" s="1"/>
    </row>
    <row r="163" spans="2:6" x14ac:dyDescent="0.2">
      <c r="B163" s="1"/>
      <c r="F163" s="1"/>
    </row>
    <row r="164" spans="2:6" x14ac:dyDescent="0.2">
      <c r="B164" s="1"/>
      <c r="F164" s="1"/>
    </row>
    <row r="165" spans="2:6" x14ac:dyDescent="0.2">
      <c r="B165" s="1"/>
      <c r="F165" s="1"/>
    </row>
    <row r="166" spans="2:6" x14ac:dyDescent="0.2">
      <c r="B166" s="1"/>
      <c r="F166" s="1"/>
    </row>
    <row r="167" spans="2:6" x14ac:dyDescent="0.2">
      <c r="B167" s="1"/>
      <c r="F167" s="1"/>
    </row>
    <row r="168" spans="2:6" x14ac:dyDescent="0.2">
      <c r="B168" s="1"/>
      <c r="F168" s="1"/>
    </row>
    <row r="169" spans="2:6" x14ac:dyDescent="0.2">
      <c r="B169" s="1"/>
      <c r="F169" s="1"/>
    </row>
    <row r="170" spans="2:6" x14ac:dyDescent="0.2">
      <c r="B170" s="1"/>
      <c r="F170" s="1"/>
    </row>
    <row r="171" spans="2:6" x14ac:dyDescent="0.2">
      <c r="B171" s="1"/>
      <c r="F171" s="1"/>
    </row>
    <row r="172" spans="2:6" x14ac:dyDescent="0.2">
      <c r="B172" s="1"/>
      <c r="F172" s="1"/>
    </row>
    <row r="173" spans="2:6" x14ac:dyDescent="0.2">
      <c r="B173" s="1"/>
      <c r="F173" s="1"/>
    </row>
    <row r="174" spans="2:6" x14ac:dyDescent="0.2">
      <c r="B174" s="1"/>
      <c r="F174" s="1"/>
    </row>
    <row r="175" spans="2:6" x14ac:dyDescent="0.2">
      <c r="B175" s="1"/>
      <c r="F175" s="1"/>
    </row>
    <row r="176" spans="2:6" x14ac:dyDescent="0.2">
      <c r="B176" s="1"/>
      <c r="F176" s="1"/>
    </row>
    <row r="177" spans="2:6" x14ac:dyDescent="0.2">
      <c r="B177" s="1"/>
      <c r="F177" s="1"/>
    </row>
    <row r="178" spans="2:6" x14ac:dyDescent="0.2">
      <c r="B178" s="1"/>
      <c r="F178" s="1"/>
    </row>
    <row r="179" spans="2:6" x14ac:dyDescent="0.2">
      <c r="B179" s="1"/>
      <c r="F179" s="1"/>
    </row>
    <row r="180" spans="2:6" x14ac:dyDescent="0.2">
      <c r="B180" s="1"/>
      <c r="F180" s="1"/>
    </row>
    <row r="181" spans="2:6" x14ac:dyDescent="0.2">
      <c r="B181" s="1"/>
      <c r="F181" s="1"/>
    </row>
    <row r="182" spans="2:6" x14ac:dyDescent="0.2">
      <c r="B182" s="1"/>
      <c r="F182" s="1"/>
    </row>
    <row r="183" spans="2:6" x14ac:dyDescent="0.2">
      <c r="B183" s="1"/>
      <c r="F183" s="1"/>
    </row>
    <row r="184" spans="2:6" x14ac:dyDescent="0.2">
      <c r="B184" s="1"/>
      <c r="F184" s="1"/>
    </row>
    <row r="185" spans="2:6" x14ac:dyDescent="0.2">
      <c r="B185" s="1"/>
      <c r="F185" s="1"/>
    </row>
    <row r="186" spans="2:6" x14ac:dyDescent="0.2">
      <c r="B186" s="1"/>
      <c r="F186" s="1"/>
    </row>
    <row r="187" spans="2:6" x14ac:dyDescent="0.2">
      <c r="B187" s="1"/>
      <c r="F187" s="1"/>
    </row>
    <row r="188" spans="2:6" x14ac:dyDescent="0.2">
      <c r="B188" s="1"/>
      <c r="F188" s="1"/>
    </row>
    <row r="189" spans="2:6" x14ac:dyDescent="0.2">
      <c r="B189" s="1"/>
      <c r="F189" s="1"/>
    </row>
    <row r="190" spans="2:6" x14ac:dyDescent="0.2">
      <c r="B190" s="1"/>
      <c r="F190" s="1"/>
    </row>
    <row r="191" spans="2:6" x14ac:dyDescent="0.2">
      <c r="B191" s="1"/>
      <c r="F191" s="1"/>
    </row>
    <row r="192" spans="2:6" x14ac:dyDescent="0.2">
      <c r="B192" s="1"/>
      <c r="F192" s="1"/>
    </row>
    <row r="193" spans="2:6" x14ac:dyDescent="0.2">
      <c r="B193" s="1"/>
      <c r="F193" s="1"/>
    </row>
    <row r="194" spans="2:6" x14ac:dyDescent="0.2">
      <c r="B194" s="1"/>
      <c r="F194" s="1"/>
    </row>
    <row r="195" spans="2:6" x14ac:dyDescent="0.2">
      <c r="B195" s="1"/>
      <c r="F195" s="1"/>
    </row>
    <row r="196" spans="2:6" x14ac:dyDescent="0.2">
      <c r="B196" s="1"/>
      <c r="F196" s="1"/>
    </row>
    <row r="197" spans="2:6" x14ac:dyDescent="0.2">
      <c r="B197" s="1"/>
      <c r="F197" s="1"/>
    </row>
    <row r="198" spans="2:6" x14ac:dyDescent="0.2">
      <c r="B198" s="1"/>
      <c r="F198" s="1"/>
    </row>
    <row r="199" spans="2:6" x14ac:dyDescent="0.2">
      <c r="B199" s="1"/>
      <c r="F199" s="1"/>
    </row>
    <row r="200" spans="2:6" x14ac:dyDescent="0.2">
      <c r="B200" s="1"/>
      <c r="F200" s="1"/>
    </row>
    <row r="201" spans="2:6" x14ac:dyDescent="0.2">
      <c r="B201" s="1"/>
      <c r="F201" s="1"/>
    </row>
    <row r="202" spans="2:6" x14ac:dyDescent="0.2">
      <c r="B202" s="1"/>
      <c r="F202" s="1"/>
    </row>
    <row r="203" spans="2:6" x14ac:dyDescent="0.2">
      <c r="B203" s="1"/>
      <c r="F203" s="1"/>
    </row>
    <row r="204" spans="2:6" x14ac:dyDescent="0.2">
      <c r="B204" s="1"/>
      <c r="F204" s="1"/>
    </row>
    <row r="205" spans="2:6" x14ac:dyDescent="0.2">
      <c r="B205" s="1"/>
      <c r="F205" s="1"/>
    </row>
    <row r="206" spans="2:6" x14ac:dyDescent="0.2">
      <c r="B206" s="1"/>
      <c r="F206" s="1"/>
    </row>
    <row r="207" spans="2:6" x14ac:dyDescent="0.2">
      <c r="B207" s="1"/>
      <c r="F207" s="1"/>
    </row>
    <row r="208" spans="2:6" x14ac:dyDescent="0.2">
      <c r="B208" s="1"/>
      <c r="F208" s="1"/>
    </row>
    <row r="209" spans="2:6" x14ac:dyDescent="0.2">
      <c r="B209" s="1"/>
      <c r="F209" s="1"/>
    </row>
    <row r="210" spans="2:6" x14ac:dyDescent="0.2">
      <c r="B210" s="1"/>
      <c r="F210" s="1"/>
    </row>
    <row r="211" spans="2:6" x14ac:dyDescent="0.2">
      <c r="B211" s="1"/>
      <c r="F211" s="1"/>
    </row>
    <row r="212" spans="2:6" x14ac:dyDescent="0.2">
      <c r="B212" s="1"/>
      <c r="F212" s="1"/>
    </row>
    <row r="213" spans="2:6" x14ac:dyDescent="0.2">
      <c r="B213" s="1"/>
      <c r="F213" s="1"/>
    </row>
    <row r="214" spans="2:6" x14ac:dyDescent="0.2">
      <c r="B214" s="1"/>
      <c r="F214" s="1"/>
    </row>
    <row r="215" spans="2:6" x14ac:dyDescent="0.2">
      <c r="B215" s="1"/>
      <c r="F215" s="1"/>
    </row>
    <row r="216" spans="2:6" x14ac:dyDescent="0.2">
      <c r="B216" s="1"/>
      <c r="F216" s="1"/>
    </row>
    <row r="217" spans="2:6" x14ac:dyDescent="0.2">
      <c r="B217" s="1"/>
      <c r="F217" s="1"/>
    </row>
    <row r="218" spans="2:6" x14ac:dyDescent="0.2">
      <c r="B218" s="1"/>
      <c r="F218" s="1"/>
    </row>
    <row r="219" spans="2:6" x14ac:dyDescent="0.2">
      <c r="B219" s="1"/>
      <c r="F219" s="1"/>
    </row>
    <row r="220" spans="2:6" x14ac:dyDescent="0.2">
      <c r="B220" s="1"/>
      <c r="F220" s="1"/>
    </row>
    <row r="221" spans="2:6" x14ac:dyDescent="0.2">
      <c r="B221" s="1"/>
      <c r="F221" s="1"/>
    </row>
    <row r="222" spans="2:6" x14ac:dyDescent="0.2">
      <c r="B222" s="1"/>
      <c r="F222" s="1"/>
    </row>
    <row r="223" spans="2:6" x14ac:dyDescent="0.2">
      <c r="B223" s="1"/>
      <c r="F223" s="1"/>
    </row>
    <row r="224" spans="2:6" x14ac:dyDescent="0.2">
      <c r="B224" s="1"/>
      <c r="F224" s="1"/>
    </row>
    <row r="225" spans="2:6" x14ac:dyDescent="0.2">
      <c r="B225" s="1"/>
      <c r="F225" s="1"/>
    </row>
    <row r="226" spans="2:6" x14ac:dyDescent="0.2">
      <c r="B226" s="1"/>
      <c r="F226" s="1"/>
    </row>
    <row r="227" spans="2:6" x14ac:dyDescent="0.2">
      <c r="B227" s="1"/>
      <c r="F227" s="1"/>
    </row>
    <row r="228" spans="2:6" x14ac:dyDescent="0.2">
      <c r="B228" s="1"/>
      <c r="F228" s="1"/>
    </row>
    <row r="229" spans="2:6" x14ac:dyDescent="0.2">
      <c r="B229" s="1"/>
      <c r="F229" s="1"/>
    </row>
    <row r="230" spans="2:6" x14ac:dyDescent="0.2">
      <c r="B230" s="1"/>
      <c r="F230" s="1"/>
    </row>
    <row r="231" spans="2:6" x14ac:dyDescent="0.2">
      <c r="B231" s="1"/>
      <c r="F231" s="1"/>
    </row>
    <row r="232" spans="2:6" x14ac:dyDescent="0.2">
      <c r="B232" s="1"/>
      <c r="F232" s="1"/>
    </row>
    <row r="233" spans="2:6" x14ac:dyDescent="0.2">
      <c r="B233" s="1"/>
      <c r="F233" s="1"/>
    </row>
    <row r="234" spans="2:6" x14ac:dyDescent="0.2">
      <c r="B234" s="1"/>
      <c r="F234" s="1"/>
    </row>
    <row r="235" spans="2:6" x14ac:dyDescent="0.2">
      <c r="B235" s="1"/>
      <c r="F235" s="1"/>
    </row>
    <row r="236" spans="2:6" x14ac:dyDescent="0.2">
      <c r="B236" s="1"/>
      <c r="F236" s="1"/>
    </row>
    <row r="237" spans="2:6" x14ac:dyDescent="0.2">
      <c r="B237" s="1"/>
      <c r="F237" s="1"/>
    </row>
    <row r="238" spans="2:6" x14ac:dyDescent="0.2">
      <c r="B238" s="1"/>
      <c r="F238" s="1"/>
    </row>
    <row r="239" spans="2:6" x14ac:dyDescent="0.2">
      <c r="B239" s="1"/>
      <c r="F239" s="1"/>
    </row>
    <row r="240" spans="2:6" x14ac:dyDescent="0.2">
      <c r="B240" s="1"/>
      <c r="F240" s="1"/>
    </row>
    <row r="241" spans="2:6" x14ac:dyDescent="0.2">
      <c r="B241" s="1"/>
      <c r="F241" s="1"/>
    </row>
    <row r="242" spans="2:6" x14ac:dyDescent="0.2">
      <c r="B242" s="1"/>
      <c r="F242" s="1"/>
    </row>
    <row r="243" spans="2:6" x14ac:dyDescent="0.2">
      <c r="B243" s="1"/>
      <c r="F243" s="1"/>
    </row>
    <row r="244" spans="2:6" x14ac:dyDescent="0.2">
      <c r="B244" s="1"/>
      <c r="F244" s="1"/>
    </row>
    <row r="245" spans="2:6" x14ac:dyDescent="0.2">
      <c r="B245" s="1"/>
      <c r="F245" s="1"/>
    </row>
    <row r="246" spans="2:6" x14ac:dyDescent="0.2">
      <c r="B246" s="1"/>
      <c r="F246" s="1"/>
    </row>
    <row r="247" spans="2:6" x14ac:dyDescent="0.2">
      <c r="B247" s="1"/>
      <c r="F247" s="1"/>
    </row>
    <row r="248" spans="2:6" x14ac:dyDescent="0.2">
      <c r="B248" s="1"/>
      <c r="F248" s="1"/>
    </row>
    <row r="249" spans="2:6" x14ac:dyDescent="0.2">
      <c r="B249" s="1"/>
      <c r="F249" s="1"/>
    </row>
    <row r="250" spans="2:6" x14ac:dyDescent="0.2">
      <c r="B250" s="1"/>
      <c r="F250" s="1"/>
    </row>
    <row r="251" spans="2:6" x14ac:dyDescent="0.2">
      <c r="B251" s="1"/>
      <c r="F251" s="1"/>
    </row>
    <row r="252" spans="2:6" x14ac:dyDescent="0.2">
      <c r="B252" s="1"/>
      <c r="F252" s="1"/>
    </row>
    <row r="253" spans="2:6" x14ac:dyDescent="0.2">
      <c r="B253" s="1"/>
      <c r="F253" s="1"/>
    </row>
    <row r="254" spans="2:6" x14ac:dyDescent="0.2">
      <c r="B254" s="1"/>
      <c r="F254" s="1"/>
    </row>
    <row r="255" spans="2:6" x14ac:dyDescent="0.2">
      <c r="B255" s="1"/>
      <c r="F255" s="1"/>
    </row>
    <row r="256" spans="2:6" x14ac:dyDescent="0.2">
      <c r="B256" s="1"/>
      <c r="F256" s="1"/>
    </row>
    <row r="257" spans="2:6" x14ac:dyDescent="0.2">
      <c r="B257" s="1"/>
      <c r="F257" s="1"/>
    </row>
    <row r="258" spans="2:6" x14ac:dyDescent="0.2">
      <c r="B258" s="1"/>
      <c r="F258" s="1"/>
    </row>
    <row r="259" spans="2:6" x14ac:dyDescent="0.2">
      <c r="B259" s="1"/>
      <c r="F259" s="1"/>
    </row>
    <row r="260" spans="2:6" x14ac:dyDescent="0.2">
      <c r="B260" s="1"/>
      <c r="F260" s="1"/>
    </row>
    <row r="261" spans="2:6" x14ac:dyDescent="0.2">
      <c r="B261" s="1"/>
      <c r="F261" s="1"/>
    </row>
    <row r="262" spans="2:6" x14ac:dyDescent="0.2">
      <c r="B262" s="1"/>
      <c r="F262" s="1"/>
    </row>
    <row r="263" spans="2:6" x14ac:dyDescent="0.2">
      <c r="B263" s="1"/>
      <c r="F263" s="1"/>
    </row>
    <row r="264" spans="2:6" x14ac:dyDescent="0.2">
      <c r="B264" s="1"/>
      <c r="F264" s="1"/>
    </row>
    <row r="265" spans="2:6" x14ac:dyDescent="0.2">
      <c r="B265" s="1"/>
      <c r="F265" s="1"/>
    </row>
    <row r="266" spans="2:6" x14ac:dyDescent="0.2">
      <c r="B266" s="1"/>
      <c r="F266" s="1"/>
    </row>
    <row r="267" spans="2:6" x14ac:dyDescent="0.2">
      <c r="B267" s="1"/>
      <c r="F267" s="1"/>
    </row>
    <row r="268" spans="2:6" x14ac:dyDescent="0.2">
      <c r="B268" s="1"/>
      <c r="F268" s="1"/>
    </row>
    <row r="269" spans="2:6" x14ac:dyDescent="0.2">
      <c r="B269" s="1"/>
      <c r="F269" s="1"/>
    </row>
    <row r="270" spans="2:6" x14ac:dyDescent="0.2">
      <c r="B270" s="1"/>
      <c r="F270" s="1"/>
    </row>
    <row r="271" spans="2:6" x14ac:dyDescent="0.2">
      <c r="B271" s="1"/>
      <c r="F271" s="1"/>
    </row>
    <row r="272" spans="2:6" x14ac:dyDescent="0.2">
      <c r="B272" s="1"/>
      <c r="F272" s="1"/>
    </row>
    <row r="273" spans="2:6" x14ac:dyDescent="0.2">
      <c r="B273" s="1"/>
      <c r="F273" s="1"/>
    </row>
    <row r="274" spans="2:6" x14ac:dyDescent="0.2">
      <c r="B274" s="1"/>
      <c r="F274" s="1"/>
    </row>
    <row r="275" spans="2:6" x14ac:dyDescent="0.2">
      <c r="B275" s="1"/>
      <c r="F275" s="1"/>
    </row>
    <row r="276" spans="2:6" x14ac:dyDescent="0.2">
      <c r="B276" s="1"/>
      <c r="F276" s="1"/>
    </row>
    <row r="277" spans="2:6" x14ac:dyDescent="0.2">
      <c r="B277" s="1"/>
      <c r="F277" s="1"/>
    </row>
    <row r="278" spans="2:6" x14ac:dyDescent="0.2">
      <c r="B278" s="1"/>
      <c r="F278" s="1"/>
    </row>
    <row r="279" spans="2:6" x14ac:dyDescent="0.2">
      <c r="B279" s="1"/>
      <c r="F279" s="1"/>
    </row>
    <row r="280" spans="2:6" x14ac:dyDescent="0.2">
      <c r="B280" s="1"/>
      <c r="F280" s="1"/>
    </row>
    <row r="281" spans="2:6" x14ac:dyDescent="0.2">
      <c r="B281" s="1"/>
      <c r="F281" s="1"/>
    </row>
    <row r="282" spans="2:6" x14ac:dyDescent="0.2">
      <c r="B282" s="1"/>
      <c r="F282" s="1"/>
    </row>
    <row r="283" spans="2:6" x14ac:dyDescent="0.2">
      <c r="B283" s="1"/>
      <c r="F283" s="1"/>
    </row>
    <row r="284" spans="2:6" x14ac:dyDescent="0.2">
      <c r="B284" s="1"/>
      <c r="F284" s="1"/>
    </row>
    <row r="285" spans="2:6" x14ac:dyDescent="0.2">
      <c r="B285" s="1"/>
      <c r="F285" s="1"/>
    </row>
    <row r="286" spans="2:6" x14ac:dyDescent="0.2">
      <c r="B286" s="1"/>
      <c r="F286" s="1"/>
    </row>
    <row r="287" spans="2:6" x14ac:dyDescent="0.2">
      <c r="B287" s="1"/>
      <c r="F287" s="1"/>
    </row>
    <row r="288" spans="2:6" x14ac:dyDescent="0.2">
      <c r="B288" s="1"/>
      <c r="F288" s="1"/>
    </row>
    <row r="289" spans="2:6" x14ac:dyDescent="0.2">
      <c r="B289" s="1"/>
      <c r="F289" s="1"/>
    </row>
    <row r="290" spans="2:6" x14ac:dyDescent="0.2">
      <c r="B290" s="1"/>
      <c r="F290" s="1"/>
    </row>
    <row r="291" spans="2:6" x14ac:dyDescent="0.2">
      <c r="B291" s="1"/>
      <c r="F291" s="1"/>
    </row>
    <row r="292" spans="2:6" x14ac:dyDescent="0.2">
      <c r="B292" s="1"/>
      <c r="F292" s="1"/>
    </row>
    <row r="293" spans="2:6" x14ac:dyDescent="0.2">
      <c r="B293" s="1"/>
      <c r="F293" s="1"/>
    </row>
    <row r="294" spans="2:6" x14ac:dyDescent="0.2">
      <c r="B294" s="1"/>
      <c r="F294" s="1"/>
    </row>
    <row r="295" spans="2:6" x14ac:dyDescent="0.2">
      <c r="B295" s="1"/>
      <c r="F295" s="1"/>
    </row>
    <row r="296" spans="2:6" x14ac:dyDescent="0.2">
      <c r="B296" s="1"/>
      <c r="F296" s="1"/>
    </row>
    <row r="297" spans="2:6" x14ac:dyDescent="0.2">
      <c r="B297" s="1"/>
      <c r="F297" s="1"/>
    </row>
    <row r="298" spans="2:6" x14ac:dyDescent="0.2">
      <c r="B298" s="1"/>
      <c r="F298" s="1"/>
    </row>
    <row r="299" spans="2:6" x14ac:dyDescent="0.2">
      <c r="B299" s="1"/>
      <c r="F299" s="1"/>
    </row>
    <row r="300" spans="2:6" x14ac:dyDescent="0.2">
      <c r="B300" s="1"/>
      <c r="F300" s="1"/>
    </row>
    <row r="301" spans="2:6" x14ac:dyDescent="0.2">
      <c r="B301" s="1"/>
      <c r="F301" s="1"/>
    </row>
    <row r="302" spans="2:6" x14ac:dyDescent="0.2">
      <c r="B302" s="1"/>
      <c r="F302" s="1"/>
    </row>
    <row r="303" spans="2:6" x14ac:dyDescent="0.2">
      <c r="B303" s="1"/>
      <c r="F303" s="1"/>
    </row>
    <row r="304" spans="2:6" x14ac:dyDescent="0.2">
      <c r="B304" s="1"/>
      <c r="F304" s="1"/>
    </row>
    <row r="305" spans="2:6" x14ac:dyDescent="0.2">
      <c r="B305" s="1"/>
      <c r="F305" s="1"/>
    </row>
    <row r="306" spans="2:6" x14ac:dyDescent="0.2">
      <c r="B306" s="1"/>
      <c r="F306" s="1"/>
    </row>
    <row r="307" spans="2:6" x14ac:dyDescent="0.2">
      <c r="B307" s="1"/>
      <c r="F307" s="1"/>
    </row>
    <row r="308" spans="2:6" x14ac:dyDescent="0.2">
      <c r="B308" s="1"/>
      <c r="F308" s="1"/>
    </row>
    <row r="309" spans="2:6" x14ac:dyDescent="0.2">
      <c r="B309" s="1"/>
      <c r="F309" s="1"/>
    </row>
    <row r="310" spans="2:6" x14ac:dyDescent="0.2">
      <c r="B310" s="1"/>
      <c r="F310" s="1"/>
    </row>
    <row r="311" spans="2:6" x14ac:dyDescent="0.2">
      <c r="B311" s="1"/>
      <c r="F311" s="1"/>
    </row>
    <row r="312" spans="2:6" x14ac:dyDescent="0.2">
      <c r="B312" s="1"/>
      <c r="F312" s="1"/>
    </row>
    <row r="313" spans="2:6" x14ac:dyDescent="0.2">
      <c r="B313" s="1"/>
      <c r="F313" s="1"/>
    </row>
    <row r="314" spans="2:6" x14ac:dyDescent="0.2">
      <c r="B314" s="1"/>
      <c r="F314" s="1"/>
    </row>
    <row r="315" spans="2:6" x14ac:dyDescent="0.2">
      <c r="B315" s="1"/>
      <c r="F315" s="1"/>
    </row>
    <row r="316" spans="2:6" x14ac:dyDescent="0.2">
      <c r="B316" s="1"/>
      <c r="F316" s="1"/>
    </row>
    <row r="317" spans="2:6" x14ac:dyDescent="0.2">
      <c r="B317" s="1"/>
      <c r="F317" s="1"/>
    </row>
    <row r="318" spans="2:6" x14ac:dyDescent="0.2">
      <c r="B318" s="1"/>
      <c r="F318" s="1"/>
    </row>
    <row r="319" spans="2:6" x14ac:dyDescent="0.2">
      <c r="B319" s="1"/>
      <c r="F319" s="1"/>
    </row>
    <row r="320" spans="2:6" x14ac:dyDescent="0.2">
      <c r="B320" s="1"/>
      <c r="F320" s="1"/>
    </row>
    <row r="321" spans="2:6" x14ac:dyDescent="0.2">
      <c r="B321" s="1"/>
      <c r="F321" s="1"/>
    </row>
    <row r="322" spans="2:6" x14ac:dyDescent="0.2">
      <c r="B322" s="1"/>
      <c r="F322" s="1"/>
    </row>
    <row r="323" spans="2:6" x14ac:dyDescent="0.2">
      <c r="B323" s="1"/>
      <c r="F323" s="1"/>
    </row>
    <row r="324" spans="2:6" x14ac:dyDescent="0.2">
      <c r="B324" s="1"/>
      <c r="F324" s="1"/>
    </row>
    <row r="325" spans="2:6" x14ac:dyDescent="0.2">
      <c r="B325" s="1"/>
      <c r="F325" s="1"/>
    </row>
    <row r="326" spans="2:6" x14ac:dyDescent="0.2">
      <c r="B326" s="1"/>
      <c r="F326" s="1"/>
    </row>
    <row r="327" spans="2:6" x14ac:dyDescent="0.2">
      <c r="B327" s="1"/>
      <c r="F327" s="1"/>
    </row>
    <row r="328" spans="2:6" x14ac:dyDescent="0.2">
      <c r="B328" s="1"/>
      <c r="F328" s="1"/>
    </row>
    <row r="329" spans="2:6" x14ac:dyDescent="0.2">
      <c r="B329" s="1"/>
      <c r="F329" s="1"/>
    </row>
    <row r="330" spans="2:6" x14ac:dyDescent="0.2">
      <c r="B330" s="1"/>
      <c r="F330" s="1"/>
    </row>
    <row r="331" spans="2:6" x14ac:dyDescent="0.2">
      <c r="B331" s="1"/>
      <c r="F331" s="1"/>
    </row>
    <row r="332" spans="2:6" x14ac:dyDescent="0.2">
      <c r="B332" s="1"/>
      <c r="F332" s="1"/>
    </row>
    <row r="333" spans="2:6" x14ac:dyDescent="0.2">
      <c r="B333" s="1"/>
      <c r="F333" s="1"/>
    </row>
    <row r="334" spans="2:6" x14ac:dyDescent="0.2">
      <c r="B334" s="1"/>
      <c r="F334" s="1"/>
    </row>
    <row r="335" spans="2:6" x14ac:dyDescent="0.2">
      <c r="B335" s="1"/>
      <c r="F335" s="1"/>
    </row>
    <row r="336" spans="2:6" x14ac:dyDescent="0.2">
      <c r="B336" s="1"/>
      <c r="F336" s="1"/>
    </row>
    <row r="337" spans="2:6" x14ac:dyDescent="0.2">
      <c r="B337" s="1"/>
      <c r="F337" s="1"/>
    </row>
    <row r="338" spans="2:6" x14ac:dyDescent="0.2">
      <c r="B338" s="1"/>
      <c r="F338" s="1"/>
    </row>
    <row r="339" spans="2:6" x14ac:dyDescent="0.2">
      <c r="B339" s="1"/>
      <c r="F339" s="1"/>
    </row>
    <row r="340" spans="2:6" x14ac:dyDescent="0.2">
      <c r="B340" s="1"/>
      <c r="F340" s="1"/>
    </row>
    <row r="341" spans="2:6" x14ac:dyDescent="0.2">
      <c r="B341" s="1"/>
      <c r="F341" s="1"/>
    </row>
    <row r="342" spans="2:6" x14ac:dyDescent="0.2">
      <c r="B342" s="1"/>
      <c r="F342" s="1"/>
    </row>
    <row r="343" spans="2:6" x14ac:dyDescent="0.2">
      <c r="B343" s="1"/>
      <c r="F343" s="1"/>
    </row>
    <row r="344" spans="2:6" x14ac:dyDescent="0.2">
      <c r="B344" s="1"/>
      <c r="F344" s="1"/>
    </row>
    <row r="345" spans="2:6" x14ac:dyDescent="0.2">
      <c r="B345" s="1"/>
      <c r="F345" s="1"/>
    </row>
    <row r="346" spans="2:6" x14ac:dyDescent="0.2">
      <c r="B346" s="1"/>
      <c r="F346" s="1"/>
    </row>
    <row r="347" spans="2:6" x14ac:dyDescent="0.2">
      <c r="B347" s="1"/>
      <c r="F347" s="1"/>
    </row>
    <row r="348" spans="2:6" x14ac:dyDescent="0.2">
      <c r="B348" s="1"/>
      <c r="F348" s="1"/>
    </row>
    <row r="349" spans="2:6" x14ac:dyDescent="0.2">
      <c r="B349" s="1"/>
      <c r="F349" s="1"/>
    </row>
    <row r="350" spans="2:6" x14ac:dyDescent="0.2">
      <c r="B350" s="1"/>
      <c r="F350" s="1"/>
    </row>
    <row r="351" spans="2:6" x14ac:dyDescent="0.2">
      <c r="B351" s="1"/>
      <c r="F351" s="1"/>
    </row>
    <row r="352" spans="2:6" x14ac:dyDescent="0.2">
      <c r="B352" s="1"/>
      <c r="F352" s="1"/>
    </row>
    <row r="353" spans="2:6" x14ac:dyDescent="0.2">
      <c r="B353" s="1"/>
      <c r="F353" s="1"/>
    </row>
    <row r="354" spans="2:6" x14ac:dyDescent="0.2">
      <c r="B354" s="1"/>
      <c r="F354" s="1"/>
    </row>
    <row r="355" spans="2:6" x14ac:dyDescent="0.2">
      <c r="B355" s="1"/>
      <c r="F355" s="1"/>
    </row>
    <row r="356" spans="2:6" x14ac:dyDescent="0.2">
      <c r="B356" s="1"/>
      <c r="F356" s="1"/>
    </row>
    <row r="357" spans="2:6" x14ac:dyDescent="0.2">
      <c r="B357" s="1"/>
      <c r="F357" s="1"/>
    </row>
    <row r="358" spans="2:6" x14ac:dyDescent="0.2">
      <c r="B358" s="1"/>
      <c r="F358" s="1"/>
    </row>
    <row r="359" spans="2:6" x14ac:dyDescent="0.2">
      <c r="B359" s="1"/>
      <c r="F359" s="1"/>
    </row>
    <row r="360" spans="2:6" x14ac:dyDescent="0.2">
      <c r="B360" s="1"/>
      <c r="F360" s="1"/>
    </row>
    <row r="361" spans="2:6" x14ac:dyDescent="0.2">
      <c r="B361" s="1"/>
      <c r="F361" s="1"/>
    </row>
    <row r="362" spans="2:6" x14ac:dyDescent="0.2">
      <c r="B362" s="1"/>
      <c r="F362" s="1"/>
    </row>
    <row r="363" spans="2:6" x14ac:dyDescent="0.2">
      <c r="B363" s="1"/>
      <c r="F363" s="1"/>
    </row>
    <row r="364" spans="2:6" x14ac:dyDescent="0.2">
      <c r="B364" s="1"/>
      <c r="F364" s="1"/>
    </row>
    <row r="365" spans="2:6" x14ac:dyDescent="0.2">
      <c r="B365" s="1"/>
      <c r="F365" s="1"/>
    </row>
    <row r="366" spans="2:6" x14ac:dyDescent="0.2">
      <c r="B366" s="1"/>
      <c r="F366" s="1"/>
    </row>
    <row r="367" spans="2:6" x14ac:dyDescent="0.2">
      <c r="B367" s="1"/>
      <c r="F367" s="1"/>
    </row>
    <row r="368" spans="2:6" x14ac:dyDescent="0.2">
      <c r="B368" s="1"/>
      <c r="F368" s="1"/>
    </row>
    <row r="369" spans="2:6" x14ac:dyDescent="0.2">
      <c r="B369" s="1"/>
      <c r="F369" s="1"/>
    </row>
    <row r="370" spans="2:6" x14ac:dyDescent="0.2">
      <c r="B370" s="1"/>
      <c r="F370" s="1"/>
    </row>
    <row r="371" spans="2:6" x14ac:dyDescent="0.2">
      <c r="B371" s="1"/>
      <c r="F371" s="1"/>
    </row>
    <row r="372" spans="2:6" x14ac:dyDescent="0.2">
      <c r="B372" s="1"/>
      <c r="F372" s="1"/>
    </row>
    <row r="373" spans="2:6" x14ac:dyDescent="0.2">
      <c r="B373" s="1"/>
      <c r="F373" s="1"/>
    </row>
    <row r="374" spans="2:6" x14ac:dyDescent="0.2">
      <c r="B374" s="1"/>
      <c r="F374" s="1"/>
    </row>
    <row r="375" spans="2:6" x14ac:dyDescent="0.2">
      <c r="B375" s="1"/>
      <c r="F375" s="1"/>
    </row>
    <row r="376" spans="2:6" x14ac:dyDescent="0.2">
      <c r="B376" s="1"/>
      <c r="F376" s="1"/>
    </row>
    <row r="377" spans="2:6" x14ac:dyDescent="0.2">
      <c r="B377" s="1"/>
      <c r="F377" s="1"/>
    </row>
    <row r="378" spans="2:6" x14ac:dyDescent="0.2">
      <c r="B378" s="1"/>
      <c r="F378" s="1"/>
    </row>
    <row r="379" spans="2:6" x14ac:dyDescent="0.2">
      <c r="B379" s="1"/>
      <c r="F379" s="1"/>
    </row>
    <row r="380" spans="2:6" x14ac:dyDescent="0.2">
      <c r="B380" s="1"/>
      <c r="F380" s="1"/>
    </row>
    <row r="381" spans="2:6" x14ac:dyDescent="0.2">
      <c r="B381" s="1"/>
      <c r="F381" s="1"/>
    </row>
    <row r="382" spans="2:6" x14ac:dyDescent="0.2">
      <c r="B382" s="1"/>
      <c r="F382" s="1"/>
    </row>
    <row r="383" spans="2:6" x14ac:dyDescent="0.2">
      <c r="B383" s="1"/>
      <c r="F383" s="1"/>
    </row>
    <row r="384" spans="2:6" x14ac:dyDescent="0.2">
      <c r="B384" s="1"/>
      <c r="F384" s="1"/>
    </row>
    <row r="385" spans="2:6" x14ac:dyDescent="0.2">
      <c r="B385" s="1"/>
      <c r="F385" s="1"/>
    </row>
    <row r="386" spans="2:6" x14ac:dyDescent="0.2">
      <c r="B386" s="1"/>
      <c r="F386" s="1"/>
    </row>
    <row r="387" spans="2:6" x14ac:dyDescent="0.2">
      <c r="B387" s="1"/>
      <c r="F387" s="1"/>
    </row>
    <row r="388" spans="2:6" x14ac:dyDescent="0.2">
      <c r="B388" s="1"/>
      <c r="F388" s="1"/>
    </row>
    <row r="389" spans="2:6" x14ac:dyDescent="0.2">
      <c r="B389" s="1"/>
      <c r="F389" s="1"/>
    </row>
    <row r="390" spans="2:6" x14ac:dyDescent="0.2">
      <c r="B390" s="1"/>
      <c r="F390" s="1"/>
    </row>
    <row r="391" spans="2:6" x14ac:dyDescent="0.2">
      <c r="B391" s="1"/>
      <c r="F391" s="1"/>
    </row>
    <row r="392" spans="2:6" x14ac:dyDescent="0.2">
      <c r="B392" s="1"/>
      <c r="F392" s="1"/>
    </row>
    <row r="393" spans="2:6" x14ac:dyDescent="0.2">
      <c r="B393" s="1"/>
      <c r="F393" s="1"/>
    </row>
    <row r="394" spans="2:6" x14ac:dyDescent="0.2">
      <c r="B394" s="1"/>
      <c r="F394" s="1"/>
    </row>
    <row r="395" spans="2:6" x14ac:dyDescent="0.2">
      <c r="B395" s="1"/>
      <c r="F395" s="1"/>
    </row>
    <row r="396" spans="2:6" x14ac:dyDescent="0.2">
      <c r="B396" s="1"/>
      <c r="F396" s="1"/>
    </row>
    <row r="397" spans="2:6" x14ac:dyDescent="0.2">
      <c r="B397" s="1"/>
      <c r="F397" s="1"/>
    </row>
    <row r="398" spans="2:6" x14ac:dyDescent="0.2">
      <c r="B398" s="1"/>
      <c r="F398" s="1"/>
    </row>
    <row r="399" spans="2:6" x14ac:dyDescent="0.2">
      <c r="B399" s="1"/>
      <c r="F399" s="1"/>
    </row>
    <row r="400" spans="2:6" x14ac:dyDescent="0.2">
      <c r="B400" s="1"/>
      <c r="F400" s="1"/>
    </row>
    <row r="401" spans="2:6" x14ac:dyDescent="0.2">
      <c r="B401" s="1"/>
      <c r="F401" s="1"/>
    </row>
    <row r="402" spans="2:6" x14ac:dyDescent="0.2">
      <c r="B402" s="1"/>
      <c r="F402" s="1"/>
    </row>
    <row r="403" spans="2:6" x14ac:dyDescent="0.2">
      <c r="B403" s="1"/>
      <c r="F403" s="1"/>
    </row>
    <row r="404" spans="2:6" x14ac:dyDescent="0.2">
      <c r="B404" s="1"/>
      <c r="F404" s="1"/>
    </row>
    <row r="405" spans="2:6" x14ac:dyDescent="0.2">
      <c r="B405" s="1"/>
      <c r="F405" s="1"/>
    </row>
    <row r="406" spans="2:6" x14ac:dyDescent="0.2">
      <c r="B406" s="1"/>
      <c r="F406" s="1"/>
    </row>
    <row r="407" spans="2:6" x14ac:dyDescent="0.2">
      <c r="B407" s="1"/>
      <c r="F407" s="1"/>
    </row>
    <row r="408" spans="2:6" x14ac:dyDescent="0.2">
      <c r="B408" s="1"/>
      <c r="F408" s="1"/>
    </row>
    <row r="409" spans="2:6" x14ac:dyDescent="0.2">
      <c r="B409" s="1"/>
      <c r="F409" s="1"/>
    </row>
    <row r="410" spans="2:6" x14ac:dyDescent="0.2">
      <c r="B410" s="1"/>
      <c r="F410" s="1"/>
    </row>
    <row r="411" spans="2:6" x14ac:dyDescent="0.2">
      <c r="B411" s="1"/>
      <c r="F411" s="1"/>
    </row>
    <row r="412" spans="2:6" x14ac:dyDescent="0.2">
      <c r="B412" s="1"/>
      <c r="F412" s="1"/>
    </row>
    <row r="413" spans="2:6" x14ac:dyDescent="0.2">
      <c r="B413" s="1"/>
      <c r="F413" s="1"/>
    </row>
    <row r="414" spans="2:6" x14ac:dyDescent="0.2">
      <c r="B414" s="1"/>
      <c r="F414" s="1"/>
    </row>
    <row r="415" spans="2:6" x14ac:dyDescent="0.2">
      <c r="B415" s="1"/>
      <c r="F415" s="1"/>
    </row>
    <row r="416" spans="2:6" x14ac:dyDescent="0.2">
      <c r="B416" s="1"/>
      <c r="F416" s="1"/>
    </row>
    <row r="417" spans="2:6" x14ac:dyDescent="0.2">
      <c r="B417" s="1"/>
      <c r="F417" s="1"/>
    </row>
    <row r="418" spans="2:6" x14ac:dyDescent="0.2">
      <c r="B418" s="1"/>
      <c r="F418" s="1"/>
    </row>
    <row r="419" spans="2:6" x14ac:dyDescent="0.2">
      <c r="B419" s="1"/>
      <c r="F419" s="1"/>
    </row>
    <row r="420" spans="2:6" x14ac:dyDescent="0.2">
      <c r="B420" s="1"/>
      <c r="F420" s="1"/>
    </row>
    <row r="421" spans="2:6" x14ac:dyDescent="0.2">
      <c r="B421" s="1"/>
      <c r="F421" s="1"/>
    </row>
    <row r="422" spans="2:6" x14ac:dyDescent="0.2">
      <c r="B422" s="1"/>
      <c r="F422" s="1"/>
    </row>
    <row r="423" spans="2:6" x14ac:dyDescent="0.2">
      <c r="B423" s="1"/>
      <c r="F423" s="1"/>
    </row>
    <row r="424" spans="2:6" x14ac:dyDescent="0.2">
      <c r="B424" s="1"/>
      <c r="F424" s="1"/>
    </row>
    <row r="425" spans="2:6" x14ac:dyDescent="0.2">
      <c r="B425" s="1"/>
      <c r="F425" s="1"/>
    </row>
    <row r="426" spans="2:6" x14ac:dyDescent="0.2">
      <c r="B426" s="1"/>
      <c r="F426" s="1"/>
    </row>
    <row r="427" spans="2:6" x14ac:dyDescent="0.2">
      <c r="B427" s="1"/>
      <c r="F427" s="1"/>
    </row>
    <row r="428" spans="2:6" x14ac:dyDescent="0.2">
      <c r="B428" s="1"/>
      <c r="F428" s="1"/>
    </row>
    <row r="429" spans="2:6" x14ac:dyDescent="0.2">
      <c r="B429" s="1"/>
      <c r="F429" s="1"/>
    </row>
    <row r="430" spans="2:6" x14ac:dyDescent="0.2">
      <c r="B430" s="1"/>
      <c r="F430" s="1"/>
    </row>
    <row r="431" spans="2:6" x14ac:dyDescent="0.2">
      <c r="B431" s="1"/>
      <c r="F431" s="1"/>
    </row>
    <row r="432" spans="2: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  <row r="764" spans="2:6" x14ac:dyDescent="0.2">
      <c r="B764" s="1"/>
      <c r="F764" s="1"/>
    </row>
    <row r="765" spans="2:6" x14ac:dyDescent="0.2">
      <c r="B765" s="1"/>
      <c r="F765" s="1"/>
    </row>
    <row r="766" spans="2:6" x14ac:dyDescent="0.2">
      <c r="B766" s="1"/>
      <c r="F766" s="1"/>
    </row>
    <row r="767" spans="2:6" x14ac:dyDescent="0.2">
      <c r="B767" s="1"/>
      <c r="F767" s="1"/>
    </row>
    <row r="768" spans="2:6" x14ac:dyDescent="0.2">
      <c r="B768" s="1"/>
      <c r="F768" s="1"/>
    </row>
    <row r="769" spans="2:6" x14ac:dyDescent="0.2">
      <c r="B769" s="1"/>
      <c r="F769" s="1"/>
    </row>
    <row r="770" spans="2:6" x14ac:dyDescent="0.2">
      <c r="B770" s="1"/>
      <c r="F770" s="1"/>
    </row>
    <row r="771" spans="2:6" x14ac:dyDescent="0.2">
      <c r="B771" s="1"/>
      <c r="F771" s="1"/>
    </row>
    <row r="772" spans="2:6" x14ac:dyDescent="0.2">
      <c r="B772" s="1"/>
      <c r="F772" s="1"/>
    </row>
    <row r="773" spans="2:6" x14ac:dyDescent="0.2">
      <c r="B773" s="1"/>
      <c r="F773" s="1"/>
    </row>
    <row r="774" spans="2:6" x14ac:dyDescent="0.2">
      <c r="B774" s="1"/>
      <c r="F774" s="1"/>
    </row>
    <row r="775" spans="2:6" x14ac:dyDescent="0.2">
      <c r="B775" s="1"/>
      <c r="F775" s="1"/>
    </row>
    <row r="776" spans="2:6" x14ac:dyDescent="0.2">
      <c r="B776" s="1"/>
      <c r="F776" s="1"/>
    </row>
    <row r="777" spans="2:6" x14ac:dyDescent="0.2">
      <c r="B777" s="1"/>
      <c r="F777" s="1"/>
    </row>
    <row r="778" spans="2:6" x14ac:dyDescent="0.2">
      <c r="B778" s="1"/>
      <c r="F778" s="1"/>
    </row>
    <row r="779" spans="2:6" x14ac:dyDescent="0.2">
      <c r="B779" s="1"/>
      <c r="F779" s="1"/>
    </row>
    <row r="780" spans="2:6" x14ac:dyDescent="0.2">
      <c r="B780" s="1"/>
      <c r="F780" s="1"/>
    </row>
    <row r="781" spans="2:6" x14ac:dyDescent="0.2">
      <c r="B781" s="1"/>
      <c r="F781" s="1"/>
    </row>
    <row r="782" spans="2:6" x14ac:dyDescent="0.2">
      <c r="B782" s="1"/>
      <c r="F782" s="1"/>
    </row>
    <row r="783" spans="2:6" x14ac:dyDescent="0.2">
      <c r="B783" s="1"/>
      <c r="F783" s="1"/>
    </row>
    <row r="784" spans="2:6" x14ac:dyDescent="0.2">
      <c r="B784" s="1"/>
      <c r="F784" s="1"/>
    </row>
    <row r="785" spans="2:6" x14ac:dyDescent="0.2">
      <c r="B785" s="1"/>
      <c r="F785" s="1"/>
    </row>
    <row r="786" spans="2:6" x14ac:dyDescent="0.2">
      <c r="B786" s="1"/>
      <c r="F786" s="1"/>
    </row>
    <row r="787" spans="2:6" x14ac:dyDescent="0.2">
      <c r="B787" s="1"/>
      <c r="F787" s="1"/>
    </row>
    <row r="788" spans="2:6" x14ac:dyDescent="0.2">
      <c r="B788" s="1"/>
      <c r="F788" s="1"/>
    </row>
    <row r="789" spans="2:6" x14ac:dyDescent="0.2">
      <c r="B789" s="1"/>
      <c r="F789" s="1"/>
    </row>
    <row r="790" spans="2:6" x14ac:dyDescent="0.2">
      <c r="B790" s="1"/>
      <c r="F790" s="1"/>
    </row>
    <row r="791" spans="2:6" x14ac:dyDescent="0.2">
      <c r="B791" s="1"/>
      <c r="F791" s="1"/>
    </row>
    <row r="792" spans="2:6" x14ac:dyDescent="0.2">
      <c r="B792" s="1"/>
      <c r="F792" s="1"/>
    </row>
    <row r="793" spans="2:6" x14ac:dyDescent="0.2">
      <c r="B793" s="1"/>
      <c r="F793" s="1"/>
    </row>
    <row r="794" spans="2:6" x14ac:dyDescent="0.2">
      <c r="B794" s="1"/>
      <c r="F794" s="1"/>
    </row>
    <row r="795" spans="2:6" x14ac:dyDescent="0.2">
      <c r="B795" s="1"/>
      <c r="F795" s="1"/>
    </row>
    <row r="796" spans="2:6" x14ac:dyDescent="0.2">
      <c r="B796" s="1"/>
      <c r="F796" s="1"/>
    </row>
    <row r="797" spans="2:6" x14ac:dyDescent="0.2">
      <c r="B797" s="1"/>
      <c r="F797" s="1"/>
    </row>
    <row r="798" spans="2:6" x14ac:dyDescent="0.2">
      <c r="B798" s="1"/>
      <c r="F798" s="1"/>
    </row>
    <row r="799" spans="2:6" x14ac:dyDescent="0.2">
      <c r="B799" s="1"/>
      <c r="F799" s="1"/>
    </row>
    <row r="800" spans="2:6" x14ac:dyDescent="0.2">
      <c r="B800" s="1"/>
      <c r="F800" s="1"/>
    </row>
    <row r="801" spans="2:6" x14ac:dyDescent="0.2">
      <c r="B801" s="1"/>
      <c r="F801" s="1"/>
    </row>
    <row r="802" spans="2:6" x14ac:dyDescent="0.2">
      <c r="B802" s="1"/>
      <c r="F802" s="1"/>
    </row>
    <row r="803" spans="2:6" x14ac:dyDescent="0.2">
      <c r="B803" s="1"/>
      <c r="F803" s="1"/>
    </row>
    <row r="804" spans="2:6" x14ac:dyDescent="0.2">
      <c r="B804" s="1"/>
      <c r="F804" s="1"/>
    </row>
    <row r="805" spans="2:6" x14ac:dyDescent="0.2">
      <c r="B805" s="1"/>
      <c r="F805" s="1"/>
    </row>
    <row r="806" spans="2:6" x14ac:dyDescent="0.2">
      <c r="B806" s="1"/>
      <c r="F806" s="1"/>
    </row>
    <row r="807" spans="2:6" x14ac:dyDescent="0.2">
      <c r="B807" s="1"/>
      <c r="F807" s="1"/>
    </row>
    <row r="808" spans="2:6" x14ac:dyDescent="0.2">
      <c r="B808" s="1"/>
      <c r="F808" s="1"/>
    </row>
    <row r="809" spans="2:6" x14ac:dyDescent="0.2">
      <c r="B809" s="1"/>
      <c r="F809" s="1"/>
    </row>
    <row r="810" spans="2:6" x14ac:dyDescent="0.2">
      <c r="B810" s="1"/>
      <c r="F810" s="1"/>
    </row>
    <row r="811" spans="2:6" x14ac:dyDescent="0.2">
      <c r="B811" s="1"/>
      <c r="F811" s="1"/>
    </row>
    <row r="812" spans="2:6" x14ac:dyDescent="0.2">
      <c r="B812" s="1"/>
      <c r="F812" s="1"/>
    </row>
    <row r="813" spans="2:6" x14ac:dyDescent="0.2">
      <c r="B813" s="1"/>
      <c r="F813" s="1"/>
    </row>
    <row r="814" spans="2:6" x14ac:dyDescent="0.2">
      <c r="B814" s="1"/>
      <c r="F814" s="1"/>
    </row>
    <row r="815" spans="2:6" x14ac:dyDescent="0.2">
      <c r="B815" s="1"/>
      <c r="F815" s="1"/>
    </row>
    <row r="816" spans="2:6" x14ac:dyDescent="0.2">
      <c r="B816" s="1"/>
      <c r="F816" s="1"/>
    </row>
    <row r="817" spans="2:6" x14ac:dyDescent="0.2">
      <c r="B817" s="1"/>
      <c r="F817" s="1"/>
    </row>
    <row r="818" spans="2:6" x14ac:dyDescent="0.2">
      <c r="B818" s="1"/>
      <c r="F818" s="1"/>
    </row>
    <row r="819" spans="2:6" x14ac:dyDescent="0.2">
      <c r="B819" s="1"/>
      <c r="F819" s="1"/>
    </row>
    <row r="820" spans="2:6" x14ac:dyDescent="0.2">
      <c r="B820" s="1"/>
      <c r="F820" s="1"/>
    </row>
    <row r="821" spans="2:6" x14ac:dyDescent="0.2">
      <c r="B821" s="1"/>
      <c r="F821" s="1"/>
    </row>
    <row r="822" spans="2:6" x14ac:dyDescent="0.2">
      <c r="B822" s="1"/>
      <c r="F822" s="1"/>
    </row>
    <row r="823" spans="2:6" x14ac:dyDescent="0.2">
      <c r="B823" s="1"/>
      <c r="F823" s="1"/>
    </row>
    <row r="824" spans="2:6" x14ac:dyDescent="0.2">
      <c r="B824" s="1"/>
      <c r="F824" s="1"/>
    </row>
  </sheetData>
  <phoneticPr fontId="8" type="noConversion"/>
  <hyperlinks>
    <hyperlink ref="P38" r:id="rId1" display="http://www.bav-astro.de/sfs/BAVM_link.php?BAVMnr=157"/>
    <hyperlink ref="P39" r:id="rId2" display="http://www.bav-astro.de/sfs/BAVM_link.php?BAVMnr=192"/>
    <hyperlink ref="P15" r:id="rId3" display="http://www.bav-astro.de/sfs/BAVM_link.php?BAVMnr=201"/>
    <hyperlink ref="P16" r:id="rId4" display="http://www.bav-astro.de/sfs/BAVM_link.php?BAVMnr=201"/>
    <hyperlink ref="P17" r:id="rId5" display="http://var.astro.cz/oejv/issues/oejv0160.pdf"/>
    <hyperlink ref="P18" r:id="rId6" display="http://www.bav-astro.de/sfs/BAVM_link.php?BAVMnr=232"/>
    <hyperlink ref="P40" r:id="rId7" display="http://vsolj.cetus-net.org/vsoljno56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2024-03-07T04:52:18Z</dcterms:modified>
</cp:coreProperties>
</file>