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232320-B5A2-4B4F-83A6-E14BE522A8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S33" i="1" l="1"/>
  <c r="S34" i="1"/>
  <c r="S35" i="1"/>
  <c r="S36" i="1"/>
  <c r="S37" i="1"/>
  <c r="S38" i="1"/>
  <c r="S39" i="1"/>
  <c r="S40" i="1"/>
  <c r="S41" i="1"/>
  <c r="S42" i="1"/>
  <c r="S22" i="1"/>
  <c r="S23" i="1"/>
  <c r="S24" i="1"/>
  <c r="S25" i="1"/>
  <c r="S26" i="1"/>
  <c r="S27" i="1"/>
  <c r="S28" i="1"/>
  <c r="S29" i="1"/>
  <c r="S30" i="1"/>
  <c r="S31" i="1"/>
  <c r="S32" i="1"/>
  <c r="S21" i="1"/>
  <c r="Q181" i="1"/>
  <c r="F11" i="1"/>
  <c r="Q180" i="1"/>
  <c r="Q179" i="1"/>
  <c r="Q178" i="1"/>
  <c r="Q177" i="1"/>
  <c r="Q176" i="1"/>
  <c r="Q174" i="1"/>
  <c r="Q173" i="1"/>
  <c r="Q172" i="1"/>
  <c r="Q171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0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G13" i="2"/>
  <c r="C13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2" i="2"/>
  <c r="C12" i="2"/>
  <c r="G163" i="2"/>
  <c r="C163" i="2"/>
  <c r="G162" i="2"/>
  <c r="C162" i="2"/>
  <c r="G161" i="2"/>
  <c r="C161" i="2"/>
  <c r="G160" i="2"/>
  <c r="C160" i="2"/>
  <c r="G11" i="2"/>
  <c r="C11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Q26" i="2"/>
  <c r="E26" i="2"/>
  <c r="G25" i="2"/>
  <c r="C25" i="2"/>
  <c r="G24" i="2"/>
  <c r="C24" i="2"/>
  <c r="G23" i="2"/>
  <c r="C23" i="2"/>
  <c r="G22" i="2"/>
  <c r="C22" i="2"/>
  <c r="Q22" i="2"/>
  <c r="E22" i="2"/>
  <c r="G21" i="2"/>
  <c r="C21" i="2"/>
  <c r="G20" i="2"/>
  <c r="C20" i="2"/>
  <c r="G19" i="2"/>
  <c r="C19" i="2"/>
  <c r="G18" i="2"/>
  <c r="C18" i="2"/>
  <c r="Q18" i="2"/>
  <c r="E18" i="2"/>
  <c r="G17" i="2"/>
  <c r="C17" i="2"/>
  <c r="G16" i="2"/>
  <c r="C16" i="2"/>
  <c r="G15" i="2"/>
  <c r="C15" i="2"/>
  <c r="G14" i="2"/>
  <c r="C14" i="2"/>
  <c r="Q14" i="2"/>
  <c r="E14" i="2"/>
  <c r="H13" i="2"/>
  <c r="D13" i="2"/>
  <c r="B13" i="2"/>
  <c r="A13" i="2"/>
  <c r="H169" i="2"/>
  <c r="D169" i="2"/>
  <c r="B169" i="2"/>
  <c r="A169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2" i="2"/>
  <c r="D12" i="2"/>
  <c r="B12" i="2"/>
  <c r="A12" i="2"/>
  <c r="H163" i="2"/>
  <c r="D163" i="2"/>
  <c r="B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1" i="2"/>
  <c r="D11" i="2"/>
  <c r="B11" i="2"/>
  <c r="A11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F85" i="2"/>
  <c r="D85" i="2"/>
  <c r="B85" i="2"/>
  <c r="A85" i="2"/>
  <c r="H84" i="2"/>
  <c r="B84" i="2"/>
  <c r="F84" i="2"/>
  <c r="D84" i="2"/>
  <c r="A84" i="2"/>
  <c r="H83" i="2"/>
  <c r="B83" i="2"/>
  <c r="F83" i="2"/>
  <c r="D83" i="2"/>
  <c r="A83" i="2"/>
  <c r="H82" i="2"/>
  <c r="B82" i="2"/>
  <c r="F82" i="2"/>
  <c r="D82" i="2"/>
  <c r="A82" i="2"/>
  <c r="H81" i="2"/>
  <c r="F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Q195" i="1"/>
  <c r="Q170" i="1"/>
  <c r="Q175" i="1"/>
  <c r="G11" i="1"/>
  <c r="E14" i="1"/>
  <c r="C17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C7" i="1"/>
  <c r="E193" i="1" s="1"/>
  <c r="F193" i="1" s="1"/>
  <c r="G193" i="1" s="1"/>
  <c r="K193" i="1" s="1"/>
  <c r="C8" i="1"/>
  <c r="E97" i="1" s="1"/>
  <c r="Q149" i="1"/>
  <c r="Q151" i="1"/>
  <c r="Q136" i="1"/>
  <c r="E25" i="1"/>
  <c r="F25" i="1" s="1"/>
  <c r="G25" i="1" s="1"/>
  <c r="I25" i="1" s="1"/>
  <c r="E73" i="1"/>
  <c r="F73" i="1" s="1"/>
  <c r="G73" i="1" s="1"/>
  <c r="I73" i="1" s="1"/>
  <c r="E138" i="1"/>
  <c r="F138" i="1" s="1"/>
  <c r="G138" i="1" s="1"/>
  <c r="I138" i="1" s="1"/>
  <c r="E173" i="1"/>
  <c r="F173" i="1" s="1"/>
  <c r="G173" i="1" s="1"/>
  <c r="K173" i="1" s="1"/>
  <c r="E36" i="1"/>
  <c r="F36" i="1" s="1"/>
  <c r="G36" i="1" s="1"/>
  <c r="I36" i="1" s="1"/>
  <c r="E100" i="1"/>
  <c r="E108" i="1"/>
  <c r="F108" i="1" s="1"/>
  <c r="G108" i="1" s="1"/>
  <c r="I108" i="1" s="1"/>
  <c r="E150" i="1"/>
  <c r="F150" i="1" s="1"/>
  <c r="G150" i="1" s="1"/>
  <c r="J150" i="1" s="1"/>
  <c r="E188" i="1"/>
  <c r="F188" i="1" s="1"/>
  <c r="G188" i="1" s="1"/>
  <c r="K188" i="1" s="1"/>
  <c r="E47" i="1"/>
  <c r="F47" i="1" s="1"/>
  <c r="G47" i="1" s="1"/>
  <c r="I47" i="1" s="1"/>
  <c r="E63" i="1"/>
  <c r="F63" i="1" s="1"/>
  <c r="G63" i="1" s="1"/>
  <c r="I63" i="1" s="1"/>
  <c r="E95" i="1"/>
  <c r="F95" i="1" s="1"/>
  <c r="G95" i="1" s="1"/>
  <c r="I95" i="1" s="1"/>
  <c r="E119" i="1"/>
  <c r="F119" i="1" s="1"/>
  <c r="G119" i="1" s="1"/>
  <c r="I119" i="1" s="1"/>
  <c r="E154" i="1"/>
  <c r="F154" i="1" s="1"/>
  <c r="G154" i="1" s="1"/>
  <c r="J154" i="1" s="1"/>
  <c r="E162" i="1"/>
  <c r="F162" i="1" s="1"/>
  <c r="G162" i="1" s="1"/>
  <c r="J162" i="1" s="1"/>
  <c r="E82" i="1"/>
  <c r="F82" i="1" s="1"/>
  <c r="G82" i="1" s="1"/>
  <c r="I82" i="1" s="1"/>
  <c r="E149" i="1"/>
  <c r="F149" i="1" s="1"/>
  <c r="G149" i="1" s="1"/>
  <c r="J149" i="1" s="1"/>
  <c r="E85" i="1"/>
  <c r="E93" i="1"/>
  <c r="E142" i="1"/>
  <c r="F142" i="1" s="1"/>
  <c r="G142" i="1" s="1"/>
  <c r="I142" i="1" s="1"/>
  <c r="E160" i="1"/>
  <c r="E150" i="2" s="1"/>
  <c r="E189" i="1"/>
  <c r="F189" i="1" s="1"/>
  <c r="G189" i="1" s="1"/>
  <c r="K189" i="1" s="1"/>
  <c r="E24" i="1"/>
  <c r="F24" i="1" s="1"/>
  <c r="G24" i="1" s="1"/>
  <c r="I24" i="1" s="1"/>
  <c r="E32" i="1"/>
  <c r="F32" i="1" s="1"/>
  <c r="G32" i="1" s="1"/>
  <c r="I32" i="1" s="1"/>
  <c r="E56" i="1"/>
  <c r="E80" i="1"/>
  <c r="F80" i="1" s="1"/>
  <c r="G80" i="1" s="1"/>
  <c r="I80" i="1" s="1"/>
  <c r="E104" i="1"/>
  <c r="F104" i="1" s="1"/>
  <c r="G104" i="1" s="1"/>
  <c r="I104" i="1" s="1"/>
  <c r="E120" i="1"/>
  <c r="E113" i="2" s="1"/>
  <c r="E172" i="1"/>
  <c r="F172" i="1" s="1"/>
  <c r="G172" i="1" s="1"/>
  <c r="K172" i="1" s="1"/>
  <c r="E195" i="1"/>
  <c r="F195" i="1" s="1"/>
  <c r="G195" i="1" s="1"/>
  <c r="K195" i="1" s="1"/>
  <c r="E62" i="1"/>
  <c r="F62" i="1" s="1"/>
  <c r="G62" i="1" s="1"/>
  <c r="I62" i="1" s="1"/>
  <c r="E126" i="1"/>
  <c r="F126" i="1" s="1"/>
  <c r="G126" i="1" s="1"/>
  <c r="I126" i="1" s="1"/>
  <c r="E22" i="1"/>
  <c r="F22" i="1" s="1"/>
  <c r="G22" i="1" s="1"/>
  <c r="I22" i="1" s="1"/>
  <c r="E46" i="1"/>
  <c r="E134" i="1"/>
  <c r="F134" i="1" s="1"/>
  <c r="G134" i="1" s="1"/>
  <c r="I134" i="1" s="1"/>
  <c r="E161" i="1"/>
  <c r="F161" i="1" s="1"/>
  <c r="G161" i="1" s="1"/>
  <c r="J161" i="1" s="1"/>
  <c r="E78" i="1"/>
  <c r="F78" i="1" s="1"/>
  <c r="G78" i="1" s="1"/>
  <c r="I78" i="1" s="1"/>
  <c r="E169" i="1"/>
  <c r="E159" i="2" s="1"/>
  <c r="Q23" i="2"/>
  <c r="E23" i="2"/>
  <c r="Q19" i="2"/>
  <c r="E19" i="2"/>
  <c r="Q15" i="2"/>
  <c r="E15" i="2"/>
  <c r="Q24" i="2"/>
  <c r="E24" i="2"/>
  <c r="Q25" i="2"/>
  <c r="E25" i="2"/>
  <c r="E112" i="2"/>
  <c r="Q20" i="2"/>
  <c r="E20" i="2"/>
  <c r="Q16" i="2"/>
  <c r="E16" i="2"/>
  <c r="E21" i="2"/>
  <c r="Q21" i="2"/>
  <c r="E119" i="2"/>
  <c r="E13" i="2"/>
  <c r="E17" i="2"/>
  <c r="Q17" i="2"/>
  <c r="E152" i="2"/>
  <c r="E55" i="2"/>
  <c r="E134" i="2"/>
  <c r="F97" i="1"/>
  <c r="G97" i="1" s="1"/>
  <c r="I97" i="1" s="1"/>
  <c r="E90" i="2"/>
  <c r="F160" i="1"/>
  <c r="G160" i="1" s="1"/>
  <c r="J160" i="1" s="1"/>
  <c r="F93" i="1"/>
  <c r="G93" i="1" s="1"/>
  <c r="I93" i="1" s="1"/>
  <c r="E86" i="2"/>
  <c r="E161" i="2"/>
  <c r="F85" i="1"/>
  <c r="G85" i="1" s="1"/>
  <c r="I85" i="1" s="1"/>
  <c r="E78" i="2"/>
  <c r="E118" i="1" l="1"/>
  <c r="F118" i="1" s="1"/>
  <c r="G118" i="1" s="1"/>
  <c r="I118" i="1" s="1"/>
  <c r="E86" i="1"/>
  <c r="E163" i="1"/>
  <c r="E72" i="1"/>
  <c r="E152" i="1"/>
  <c r="E147" i="1"/>
  <c r="E111" i="1"/>
  <c r="E167" i="1"/>
  <c r="E60" i="1"/>
  <c r="E41" i="1"/>
  <c r="E127" i="2"/>
  <c r="E141" i="2"/>
  <c r="E54" i="1"/>
  <c r="E190" i="1"/>
  <c r="F190" i="1" s="1"/>
  <c r="G190" i="1" s="1"/>
  <c r="K190" i="1" s="1"/>
  <c r="E128" i="1"/>
  <c r="F128" i="1" s="1"/>
  <c r="G128" i="1" s="1"/>
  <c r="I128" i="1" s="1"/>
  <c r="E48" i="1"/>
  <c r="E125" i="1"/>
  <c r="F125" i="1" s="1"/>
  <c r="G125" i="1" s="1"/>
  <c r="I125" i="1" s="1"/>
  <c r="E87" i="1"/>
  <c r="E80" i="2" s="1"/>
  <c r="E132" i="1"/>
  <c r="F132" i="1" s="1"/>
  <c r="G132" i="1" s="1"/>
  <c r="I132" i="1" s="1"/>
  <c r="F120" i="1"/>
  <c r="G120" i="1" s="1"/>
  <c r="I120" i="1" s="1"/>
  <c r="E171" i="1"/>
  <c r="E71" i="1"/>
  <c r="E124" i="1"/>
  <c r="E185" i="1"/>
  <c r="F185" i="1" s="1"/>
  <c r="G185" i="1" s="1"/>
  <c r="K185" i="1" s="1"/>
  <c r="E66" i="2"/>
  <c r="E130" i="2"/>
  <c r="E73" i="2"/>
  <c r="E102" i="1"/>
  <c r="E95" i="2" s="1"/>
  <c r="E70" i="1"/>
  <c r="E184" i="1"/>
  <c r="F184" i="1" s="1"/>
  <c r="G184" i="1" s="1"/>
  <c r="K184" i="1" s="1"/>
  <c r="E88" i="1"/>
  <c r="E81" i="2" s="1"/>
  <c r="E178" i="1"/>
  <c r="E61" i="1"/>
  <c r="F61" i="1" s="1"/>
  <c r="G61" i="1" s="1"/>
  <c r="I61" i="1" s="1"/>
  <c r="E135" i="1"/>
  <c r="F135" i="1" s="1"/>
  <c r="G135" i="1" s="1"/>
  <c r="I135" i="1" s="1"/>
  <c r="E92" i="1"/>
  <c r="F92" i="1" s="1"/>
  <c r="G92" i="1" s="1"/>
  <c r="I92" i="1" s="1"/>
  <c r="E89" i="1"/>
  <c r="E113" i="1"/>
  <c r="F113" i="1"/>
  <c r="G113" i="1" s="1"/>
  <c r="I113" i="1" s="1"/>
  <c r="E106" i="2"/>
  <c r="E118" i="2"/>
  <c r="E162" i="2"/>
  <c r="E40" i="2"/>
  <c r="E128" i="2"/>
  <c r="E143" i="1"/>
  <c r="E94" i="1"/>
  <c r="E110" i="1"/>
  <c r="E187" i="1"/>
  <c r="F187" i="1" s="1"/>
  <c r="G187" i="1" s="1"/>
  <c r="K187" i="1" s="1"/>
  <c r="E145" i="1"/>
  <c r="E137" i="2" s="1"/>
  <c r="E96" i="1"/>
  <c r="F96" i="1" s="1"/>
  <c r="G96" i="1" s="1"/>
  <c r="I96" i="1" s="1"/>
  <c r="E175" i="1"/>
  <c r="E50" i="1"/>
  <c r="E144" i="1"/>
  <c r="F87" i="1"/>
  <c r="G87" i="1" s="1"/>
  <c r="I87" i="1" s="1"/>
  <c r="E39" i="1"/>
  <c r="E177" i="1"/>
  <c r="E84" i="1"/>
  <c r="E44" i="1"/>
  <c r="E156" i="1"/>
  <c r="E33" i="1"/>
  <c r="F33" i="1" s="1"/>
  <c r="G33" i="1" s="1"/>
  <c r="I33" i="1" s="1"/>
  <c r="E54" i="2"/>
  <c r="E29" i="2"/>
  <c r="E101" i="2"/>
  <c r="F169" i="1"/>
  <c r="G169" i="1" s="1"/>
  <c r="K169" i="1" s="1"/>
  <c r="E182" i="1"/>
  <c r="F182" i="1" s="1"/>
  <c r="G182" i="1" s="1"/>
  <c r="K182" i="1" s="1"/>
  <c r="E30" i="1"/>
  <c r="F30" i="1" s="1"/>
  <c r="G30" i="1" s="1"/>
  <c r="I30" i="1" s="1"/>
  <c r="E153" i="1"/>
  <c r="E151" i="1"/>
  <c r="F151" i="1" s="1"/>
  <c r="G151" i="1" s="1"/>
  <c r="J151" i="1" s="1"/>
  <c r="E137" i="1"/>
  <c r="E40" i="1"/>
  <c r="E33" i="2" s="1"/>
  <c r="E109" i="1"/>
  <c r="E45" i="1"/>
  <c r="E180" i="1"/>
  <c r="E127" i="1"/>
  <c r="E79" i="1"/>
  <c r="F79" i="1" s="1"/>
  <c r="G79" i="1" s="1"/>
  <c r="I79" i="1" s="1"/>
  <c r="E31" i="1"/>
  <c r="F31" i="1" s="1"/>
  <c r="G31" i="1" s="1"/>
  <c r="I31" i="1" s="1"/>
  <c r="E116" i="1"/>
  <c r="E76" i="1"/>
  <c r="E125" i="2"/>
  <c r="E151" i="2"/>
  <c r="E97" i="2"/>
  <c r="E75" i="2"/>
  <c r="E85" i="2"/>
  <c r="E23" i="1"/>
  <c r="F23" i="1" s="1"/>
  <c r="G23" i="1" s="1"/>
  <c r="I23" i="1" s="1"/>
  <c r="E159" i="1"/>
  <c r="E68" i="1"/>
  <c r="E61" i="2" s="1"/>
  <c r="E28" i="1"/>
  <c r="F28" i="1" s="1"/>
  <c r="G28" i="1" s="1"/>
  <c r="I28" i="1" s="1"/>
  <c r="E105" i="1"/>
  <c r="E71" i="2"/>
  <c r="E144" i="2"/>
  <c r="E88" i="2"/>
  <c r="E89" i="2"/>
  <c r="E38" i="1"/>
  <c r="F38" i="1" s="1"/>
  <c r="G38" i="1" s="1"/>
  <c r="I38" i="1" s="1"/>
  <c r="E179" i="1"/>
  <c r="E155" i="1"/>
  <c r="E112" i="1"/>
  <c r="F112" i="1" s="1"/>
  <c r="G112" i="1" s="1"/>
  <c r="I112" i="1" s="1"/>
  <c r="E64" i="1"/>
  <c r="E77" i="1"/>
  <c r="E114" i="1"/>
  <c r="E107" i="2" s="1"/>
  <c r="E103" i="1"/>
  <c r="E55" i="1"/>
  <c r="E170" i="1"/>
  <c r="E11" i="2" s="1"/>
  <c r="E141" i="1"/>
  <c r="E52" i="1"/>
  <c r="E49" i="1"/>
  <c r="E65" i="1"/>
  <c r="E64" i="2"/>
  <c r="F71" i="1"/>
  <c r="G71" i="1" s="1"/>
  <c r="I71" i="1" s="1"/>
  <c r="E39" i="2"/>
  <c r="F46" i="1"/>
  <c r="G46" i="1" s="1"/>
  <c r="I46" i="1" s="1"/>
  <c r="E93" i="2"/>
  <c r="F100" i="1"/>
  <c r="G100" i="1" s="1"/>
  <c r="I100" i="1" s="1"/>
  <c r="E72" i="2"/>
  <c r="E111" i="2"/>
  <c r="E49" i="2"/>
  <c r="F56" i="1"/>
  <c r="G56" i="1" s="1"/>
  <c r="I56" i="1" s="1"/>
  <c r="E105" i="2"/>
  <c r="F170" i="1"/>
  <c r="G170" i="1" s="1"/>
  <c r="I170" i="1" s="1"/>
  <c r="E56" i="2"/>
  <c r="E31" i="2"/>
  <c r="F72" i="1"/>
  <c r="G72" i="1" s="1"/>
  <c r="I72" i="1" s="1"/>
  <c r="E65" i="2"/>
  <c r="E27" i="1"/>
  <c r="F27" i="1" s="1"/>
  <c r="G27" i="1" s="1"/>
  <c r="I27" i="1" s="1"/>
  <c r="E181" i="1"/>
  <c r="E117" i="1"/>
  <c r="E53" i="1"/>
  <c r="E194" i="1"/>
  <c r="F194" i="1" s="1"/>
  <c r="G194" i="1" s="1"/>
  <c r="K194" i="1" s="1"/>
  <c r="E165" i="1"/>
  <c r="E130" i="1"/>
  <c r="E98" i="1"/>
  <c r="E66" i="1"/>
  <c r="E34" i="1"/>
  <c r="E146" i="1"/>
  <c r="E81" i="1"/>
  <c r="F102" i="1"/>
  <c r="G102" i="1" s="1"/>
  <c r="I102" i="1" s="1"/>
  <c r="E166" i="1"/>
  <c r="E148" i="1"/>
  <c r="E131" i="1"/>
  <c r="E115" i="1"/>
  <c r="E99" i="1"/>
  <c r="E83" i="1"/>
  <c r="E67" i="1"/>
  <c r="E51" i="1"/>
  <c r="E35" i="1"/>
  <c r="E133" i="1"/>
  <c r="E69" i="1"/>
  <c r="E29" i="1"/>
  <c r="F29" i="1" s="1"/>
  <c r="G29" i="1" s="1"/>
  <c r="I29" i="1" s="1"/>
  <c r="E186" i="1"/>
  <c r="F186" i="1" s="1"/>
  <c r="G186" i="1" s="1"/>
  <c r="K186" i="1" s="1"/>
  <c r="E157" i="1"/>
  <c r="E122" i="1"/>
  <c r="E90" i="1"/>
  <c r="E58" i="1"/>
  <c r="E26" i="1"/>
  <c r="F26" i="1" s="1"/>
  <c r="G26" i="1" s="1"/>
  <c r="I26" i="1" s="1"/>
  <c r="E183" i="1"/>
  <c r="F183" i="1" s="1"/>
  <c r="G183" i="1" s="1"/>
  <c r="K183" i="1" s="1"/>
  <c r="E129" i="1"/>
  <c r="F114" i="1"/>
  <c r="G114" i="1" s="1"/>
  <c r="I114" i="1" s="1"/>
  <c r="E136" i="1"/>
  <c r="F136" i="1" s="1"/>
  <c r="G136" i="1" s="1"/>
  <c r="H136" i="1" s="1"/>
  <c r="E121" i="1"/>
  <c r="E57" i="1"/>
  <c r="E15" i="1"/>
  <c r="E176" i="1"/>
  <c r="E158" i="1"/>
  <c r="E140" i="1"/>
  <c r="E123" i="1"/>
  <c r="E107" i="1"/>
  <c r="E91" i="1"/>
  <c r="E75" i="1"/>
  <c r="E59" i="1"/>
  <c r="E43" i="1"/>
  <c r="E192" i="1"/>
  <c r="F192" i="1" s="1"/>
  <c r="G192" i="1" s="1"/>
  <c r="K192" i="1" s="1"/>
  <c r="E168" i="1"/>
  <c r="E101" i="1"/>
  <c r="E37" i="1"/>
  <c r="E21" i="1"/>
  <c r="F21" i="1" s="1"/>
  <c r="G21" i="1" s="1"/>
  <c r="E174" i="1"/>
  <c r="E139" i="1"/>
  <c r="E106" i="1"/>
  <c r="E74" i="1"/>
  <c r="E42" i="1"/>
  <c r="E191" i="1"/>
  <c r="F191" i="1" s="1"/>
  <c r="G191" i="1" s="1"/>
  <c r="K191" i="1" s="1"/>
  <c r="E164" i="1"/>
  <c r="F167" i="1" l="1"/>
  <c r="G167" i="1" s="1"/>
  <c r="J167" i="1" s="1"/>
  <c r="E157" i="2"/>
  <c r="F124" i="1"/>
  <c r="G124" i="1" s="1"/>
  <c r="I124" i="1" s="1"/>
  <c r="E117" i="2"/>
  <c r="F147" i="1"/>
  <c r="G147" i="1" s="1"/>
  <c r="I147" i="1" s="1"/>
  <c r="E139" i="2"/>
  <c r="F88" i="1"/>
  <c r="G88" i="1" s="1"/>
  <c r="I88" i="1" s="1"/>
  <c r="F70" i="1"/>
  <c r="G70" i="1" s="1"/>
  <c r="I70" i="1" s="1"/>
  <c r="E63" i="2"/>
  <c r="F171" i="1"/>
  <c r="G171" i="1" s="1"/>
  <c r="K171" i="1" s="1"/>
  <c r="E160" i="2"/>
  <c r="E47" i="2"/>
  <c r="F54" i="1"/>
  <c r="G54" i="1" s="1"/>
  <c r="I54" i="1" s="1"/>
  <c r="F152" i="1"/>
  <c r="G152" i="1" s="1"/>
  <c r="J152" i="1" s="1"/>
  <c r="E142" i="2"/>
  <c r="F89" i="1"/>
  <c r="G89" i="1" s="1"/>
  <c r="I89" i="1" s="1"/>
  <c r="E82" i="2"/>
  <c r="F145" i="1"/>
  <c r="G145" i="1" s="1"/>
  <c r="I145" i="1" s="1"/>
  <c r="F163" i="1"/>
  <c r="G163" i="1" s="1"/>
  <c r="J163" i="1" s="1"/>
  <c r="E153" i="2"/>
  <c r="F41" i="1"/>
  <c r="G41" i="1" s="1"/>
  <c r="I41" i="1" s="1"/>
  <c r="E34" i="2"/>
  <c r="F86" i="1"/>
  <c r="G86" i="1" s="1"/>
  <c r="I86" i="1" s="1"/>
  <c r="E79" i="2"/>
  <c r="F178" i="1"/>
  <c r="G178" i="1" s="1"/>
  <c r="K178" i="1" s="1"/>
  <c r="E166" i="2"/>
  <c r="F48" i="1"/>
  <c r="G48" i="1" s="1"/>
  <c r="I48" i="1" s="1"/>
  <c r="E41" i="2"/>
  <c r="F111" i="1"/>
  <c r="G111" i="1" s="1"/>
  <c r="I111" i="1" s="1"/>
  <c r="E104" i="2"/>
  <c r="E121" i="2"/>
  <c r="F60" i="1"/>
  <c r="G60" i="1" s="1"/>
  <c r="I60" i="1" s="1"/>
  <c r="E53" i="2"/>
  <c r="E48" i="2"/>
  <c r="F55" i="1"/>
  <c r="G55" i="1" s="1"/>
  <c r="I55" i="1" s="1"/>
  <c r="F103" i="1"/>
  <c r="G103" i="1" s="1"/>
  <c r="I103" i="1" s="1"/>
  <c r="E96" i="2"/>
  <c r="F50" i="1"/>
  <c r="G50" i="1" s="1"/>
  <c r="I50" i="1" s="1"/>
  <c r="E43" i="2"/>
  <c r="F179" i="1"/>
  <c r="G179" i="1" s="1"/>
  <c r="K179" i="1" s="1"/>
  <c r="E167" i="2"/>
  <c r="E69" i="2"/>
  <c r="F76" i="1"/>
  <c r="G76" i="1" s="1"/>
  <c r="I76" i="1" s="1"/>
  <c r="F94" i="1"/>
  <c r="G94" i="1" s="1"/>
  <c r="I94" i="1" s="1"/>
  <c r="E87" i="2"/>
  <c r="F40" i="1"/>
  <c r="G40" i="1" s="1"/>
  <c r="I40" i="1" s="1"/>
  <c r="F159" i="1"/>
  <c r="G159" i="1" s="1"/>
  <c r="J159" i="1" s="1"/>
  <c r="E149" i="2"/>
  <c r="F116" i="1"/>
  <c r="G116" i="1" s="1"/>
  <c r="I116" i="1" s="1"/>
  <c r="E109" i="2"/>
  <c r="E135" i="2"/>
  <c r="F143" i="1"/>
  <c r="G143" i="1" s="1"/>
  <c r="I143" i="1" s="1"/>
  <c r="F153" i="1"/>
  <c r="G153" i="1" s="1"/>
  <c r="J153" i="1" s="1"/>
  <c r="E143" i="2"/>
  <c r="F156" i="1"/>
  <c r="G156" i="1" s="1"/>
  <c r="J156" i="1" s="1"/>
  <c r="E146" i="2"/>
  <c r="F175" i="1"/>
  <c r="G175" i="1" s="1"/>
  <c r="I175" i="1" s="1"/>
  <c r="E12" i="2"/>
  <c r="F137" i="1"/>
  <c r="G137" i="1" s="1"/>
  <c r="I137" i="1" s="1"/>
  <c r="E129" i="2"/>
  <c r="F144" i="1"/>
  <c r="G144" i="1" s="1"/>
  <c r="I144" i="1" s="1"/>
  <c r="E136" i="2"/>
  <c r="F68" i="1"/>
  <c r="G68" i="1" s="1"/>
  <c r="I68" i="1" s="1"/>
  <c r="E58" i="2"/>
  <c r="F65" i="1"/>
  <c r="G65" i="1" s="1"/>
  <c r="I65" i="1" s="1"/>
  <c r="E70" i="2"/>
  <c r="F77" i="1"/>
  <c r="G77" i="1" s="1"/>
  <c r="I77" i="1" s="1"/>
  <c r="F127" i="1"/>
  <c r="G127" i="1" s="1"/>
  <c r="I127" i="1" s="1"/>
  <c r="E120" i="2"/>
  <c r="E37" i="2"/>
  <c r="F44" i="1"/>
  <c r="G44" i="1" s="1"/>
  <c r="I44" i="1" s="1"/>
  <c r="F52" i="1"/>
  <c r="G52" i="1" s="1"/>
  <c r="I52" i="1" s="1"/>
  <c r="E45" i="2"/>
  <c r="F105" i="1"/>
  <c r="G105" i="1" s="1"/>
  <c r="I105" i="1" s="1"/>
  <c r="E98" i="2"/>
  <c r="E38" i="2"/>
  <c r="F45" i="1"/>
  <c r="G45" i="1" s="1"/>
  <c r="I45" i="1" s="1"/>
  <c r="E165" i="2"/>
  <c r="F177" i="1"/>
  <c r="G177" i="1" s="1"/>
  <c r="K177" i="1" s="1"/>
  <c r="E42" i="2"/>
  <c r="F49" i="1"/>
  <c r="G49" i="1" s="1"/>
  <c r="I49" i="1" s="1"/>
  <c r="F64" i="1"/>
  <c r="G64" i="1" s="1"/>
  <c r="I64" i="1" s="1"/>
  <c r="E57" i="2"/>
  <c r="F180" i="1"/>
  <c r="G180" i="1" s="1"/>
  <c r="K180" i="1" s="1"/>
  <c r="E168" i="2"/>
  <c r="F84" i="1"/>
  <c r="G84" i="1" s="1"/>
  <c r="I84" i="1" s="1"/>
  <c r="E77" i="2"/>
  <c r="F141" i="1"/>
  <c r="G141" i="1" s="1"/>
  <c r="I141" i="1" s="1"/>
  <c r="E133" i="2"/>
  <c r="F155" i="1"/>
  <c r="G155" i="1" s="1"/>
  <c r="J155" i="1" s="1"/>
  <c r="E145" i="2"/>
  <c r="F109" i="1"/>
  <c r="G109" i="1" s="1"/>
  <c r="I109" i="1" s="1"/>
  <c r="E102" i="2"/>
  <c r="F39" i="1"/>
  <c r="G39" i="1" s="1"/>
  <c r="I39" i="1" s="1"/>
  <c r="E32" i="2"/>
  <c r="E103" i="2"/>
  <c r="F110" i="1"/>
  <c r="G110" i="1" s="1"/>
  <c r="I110" i="1" s="1"/>
  <c r="F57" i="1"/>
  <c r="G57" i="1" s="1"/>
  <c r="I57" i="1" s="1"/>
  <c r="E50" i="2"/>
  <c r="I21" i="1"/>
  <c r="E84" i="2"/>
  <c r="F91" i="1"/>
  <c r="G91" i="1" s="1"/>
  <c r="I91" i="1" s="1"/>
  <c r="F121" i="1"/>
  <c r="G121" i="1" s="1"/>
  <c r="I121" i="1" s="1"/>
  <c r="E114" i="2"/>
  <c r="E115" i="2"/>
  <c r="F122" i="1"/>
  <c r="G122" i="1" s="1"/>
  <c r="I122" i="1" s="1"/>
  <c r="E60" i="2"/>
  <c r="F67" i="1"/>
  <c r="G67" i="1" s="1"/>
  <c r="I67" i="1" s="1"/>
  <c r="E74" i="2"/>
  <c r="F81" i="1"/>
  <c r="G81" i="1" s="1"/>
  <c r="I81" i="1" s="1"/>
  <c r="F53" i="1"/>
  <c r="G53" i="1" s="1"/>
  <c r="I53" i="1" s="1"/>
  <c r="E46" i="2"/>
  <c r="F174" i="1"/>
  <c r="G174" i="1" s="1"/>
  <c r="K174" i="1" s="1"/>
  <c r="E163" i="2"/>
  <c r="F90" i="1"/>
  <c r="G90" i="1" s="1"/>
  <c r="I90" i="1" s="1"/>
  <c r="E83" i="2"/>
  <c r="E154" i="2"/>
  <c r="F164" i="1"/>
  <c r="G164" i="1" s="1"/>
  <c r="J164" i="1" s="1"/>
  <c r="F37" i="1"/>
  <c r="G37" i="1" s="1"/>
  <c r="I37" i="1" s="1"/>
  <c r="E30" i="2"/>
  <c r="F107" i="1"/>
  <c r="G107" i="1" s="1"/>
  <c r="I107" i="1" s="1"/>
  <c r="E100" i="2"/>
  <c r="E147" i="2"/>
  <c r="F157" i="1"/>
  <c r="G157" i="1" s="1"/>
  <c r="J157" i="1" s="1"/>
  <c r="F83" i="1"/>
  <c r="G83" i="1" s="1"/>
  <c r="I83" i="1" s="1"/>
  <c r="E76" i="2"/>
  <c r="E138" i="2"/>
  <c r="F146" i="1"/>
  <c r="G146" i="1" s="1"/>
  <c r="I146" i="1" s="1"/>
  <c r="F117" i="1"/>
  <c r="G117" i="1" s="1"/>
  <c r="I117" i="1" s="1"/>
  <c r="E110" i="2"/>
  <c r="E92" i="2"/>
  <c r="F99" i="1"/>
  <c r="G99" i="1" s="1"/>
  <c r="I99" i="1" s="1"/>
  <c r="F34" i="1"/>
  <c r="G34" i="1" s="1"/>
  <c r="E27" i="2"/>
  <c r="E169" i="2"/>
  <c r="F181" i="1"/>
  <c r="G181" i="1" s="1"/>
  <c r="K181" i="1" s="1"/>
  <c r="E94" i="2"/>
  <c r="F101" i="1"/>
  <c r="G101" i="1" s="1"/>
  <c r="I101" i="1" s="1"/>
  <c r="E158" i="2"/>
  <c r="F168" i="1"/>
  <c r="G168" i="1" s="1"/>
  <c r="K168" i="1" s="1"/>
  <c r="F140" i="1"/>
  <c r="G140" i="1" s="1"/>
  <c r="I140" i="1" s="1"/>
  <c r="E132" i="2"/>
  <c r="F129" i="1"/>
  <c r="G129" i="1" s="1"/>
  <c r="I129" i="1" s="1"/>
  <c r="E122" i="2"/>
  <c r="E108" i="2"/>
  <c r="F115" i="1"/>
  <c r="G115" i="1" s="1"/>
  <c r="I115" i="1" s="1"/>
  <c r="E59" i="2"/>
  <c r="F66" i="1"/>
  <c r="G66" i="1" s="1"/>
  <c r="I66" i="1" s="1"/>
  <c r="F42" i="1"/>
  <c r="G42" i="1" s="1"/>
  <c r="I42" i="1" s="1"/>
  <c r="E35" i="2"/>
  <c r="F74" i="1"/>
  <c r="G74" i="1" s="1"/>
  <c r="I74" i="1" s="1"/>
  <c r="E67" i="2"/>
  <c r="F69" i="1"/>
  <c r="G69" i="1" s="1"/>
  <c r="I69" i="1" s="1"/>
  <c r="E62" i="2"/>
  <c r="E124" i="2"/>
  <c r="F131" i="1"/>
  <c r="G131" i="1" s="1"/>
  <c r="I131" i="1" s="1"/>
  <c r="E91" i="2"/>
  <c r="F98" i="1"/>
  <c r="G98" i="1" s="1"/>
  <c r="I98" i="1" s="1"/>
  <c r="F75" i="1"/>
  <c r="G75" i="1" s="1"/>
  <c r="I75" i="1" s="1"/>
  <c r="E68" i="2"/>
  <c r="E44" i="2"/>
  <c r="F51" i="1"/>
  <c r="G51" i="1" s="1"/>
  <c r="I51" i="1" s="1"/>
  <c r="F123" i="1"/>
  <c r="G123" i="1" s="1"/>
  <c r="I123" i="1" s="1"/>
  <c r="E116" i="2"/>
  <c r="F158" i="1"/>
  <c r="G158" i="1" s="1"/>
  <c r="J158" i="1" s="1"/>
  <c r="E148" i="2"/>
  <c r="F106" i="1"/>
  <c r="G106" i="1" s="1"/>
  <c r="I106" i="1" s="1"/>
  <c r="E99" i="2"/>
  <c r="F43" i="1"/>
  <c r="G43" i="1" s="1"/>
  <c r="I43" i="1" s="1"/>
  <c r="E36" i="2"/>
  <c r="E164" i="2"/>
  <c r="F176" i="1"/>
  <c r="G176" i="1" s="1"/>
  <c r="K176" i="1" s="1"/>
  <c r="F133" i="1"/>
  <c r="G133" i="1" s="1"/>
  <c r="I133" i="1" s="1"/>
  <c r="E126" i="2"/>
  <c r="F148" i="1"/>
  <c r="G148" i="1" s="1"/>
  <c r="I148" i="1" s="1"/>
  <c r="E140" i="2"/>
  <c r="F130" i="1"/>
  <c r="G130" i="1" s="1"/>
  <c r="I130" i="1" s="1"/>
  <c r="E123" i="2"/>
  <c r="E131" i="2"/>
  <c r="F139" i="1"/>
  <c r="G139" i="1" s="1"/>
  <c r="I139" i="1" s="1"/>
  <c r="F59" i="1"/>
  <c r="G59" i="1" s="1"/>
  <c r="I59" i="1" s="1"/>
  <c r="E52" i="2"/>
  <c r="E51" i="2"/>
  <c r="F58" i="1"/>
  <c r="G58" i="1" s="1"/>
  <c r="I58" i="1" s="1"/>
  <c r="E28" i="2"/>
  <c r="F35" i="1"/>
  <c r="G35" i="1" s="1"/>
  <c r="I35" i="1" s="1"/>
  <c r="F166" i="1"/>
  <c r="G166" i="1" s="1"/>
  <c r="J166" i="1" s="1"/>
  <c r="E156" i="2"/>
  <c r="F165" i="1"/>
  <c r="G165" i="1" s="1"/>
  <c r="J165" i="1" s="1"/>
  <c r="E155" i="2"/>
  <c r="C11" i="1"/>
  <c r="C12" i="1"/>
  <c r="C16" i="1" l="1"/>
  <c r="D18" i="1" s="1"/>
  <c r="O128" i="1"/>
  <c r="O104" i="1"/>
  <c r="O60" i="1"/>
  <c r="O136" i="1"/>
  <c r="O137" i="1"/>
  <c r="O153" i="1"/>
  <c r="O91" i="1"/>
  <c r="O39" i="1"/>
  <c r="O166" i="1"/>
  <c r="O157" i="1"/>
  <c r="O24" i="1"/>
  <c r="O151" i="1"/>
  <c r="O26" i="1"/>
  <c r="O49" i="1"/>
  <c r="O118" i="1"/>
  <c r="O53" i="1"/>
  <c r="O126" i="1"/>
  <c r="O67" i="1"/>
  <c r="O187" i="1"/>
  <c r="O56" i="1"/>
  <c r="O37" i="1"/>
  <c r="O59" i="1"/>
  <c r="O191" i="1"/>
  <c r="O63" i="1"/>
  <c r="O115" i="1"/>
  <c r="O72" i="1"/>
  <c r="O186" i="1"/>
  <c r="O73" i="1"/>
  <c r="C15" i="1"/>
  <c r="E16" i="1" s="1"/>
  <c r="E17" i="1" s="1"/>
  <c r="O145" i="1"/>
  <c r="O114" i="1"/>
  <c r="O194" i="1"/>
  <c r="O170" i="1"/>
  <c r="O182" i="1"/>
  <c r="O164" i="1"/>
  <c r="O174" i="1"/>
  <c r="O40" i="1"/>
  <c r="O189" i="1"/>
  <c r="O150" i="1"/>
  <c r="O162" i="1"/>
  <c r="O140" i="1"/>
  <c r="O27" i="1"/>
  <c r="O52" i="1"/>
  <c r="O25" i="1"/>
  <c r="O120" i="1"/>
  <c r="O77" i="1"/>
  <c r="O176" i="1"/>
  <c r="O177" i="1"/>
  <c r="O94" i="1"/>
  <c r="O58" i="1"/>
  <c r="O133" i="1"/>
  <c r="O163" i="1"/>
  <c r="O92" i="1"/>
  <c r="O55" i="1"/>
  <c r="O28" i="1"/>
  <c r="O71" i="1"/>
  <c r="O111" i="1"/>
  <c r="O32" i="1"/>
  <c r="O102" i="1"/>
  <c r="O23" i="1"/>
  <c r="O146" i="1"/>
  <c r="O159" i="1"/>
  <c r="O88" i="1"/>
  <c r="O110" i="1"/>
  <c r="O138" i="1"/>
  <c r="O93" i="1"/>
  <c r="O195" i="1"/>
  <c r="O122" i="1"/>
  <c r="O107" i="1"/>
  <c r="O178" i="1"/>
  <c r="O96" i="1"/>
  <c r="O193" i="1"/>
  <c r="O112" i="1"/>
  <c r="O57" i="1"/>
  <c r="O121" i="1"/>
  <c r="O84" i="1"/>
  <c r="O173" i="1"/>
  <c r="O30" i="1"/>
  <c r="O87" i="1"/>
  <c r="O45" i="1"/>
  <c r="O152" i="1"/>
  <c r="O188" i="1"/>
  <c r="O29" i="1"/>
  <c r="O101" i="1"/>
  <c r="O165" i="1"/>
  <c r="O190" i="1"/>
  <c r="O66" i="1"/>
  <c r="O134" i="1"/>
  <c r="O139" i="1"/>
  <c r="O169" i="1"/>
  <c r="O124" i="1"/>
  <c r="O117" i="1"/>
  <c r="O79" i="1"/>
  <c r="O70" i="1"/>
  <c r="O75" i="1"/>
  <c r="O127" i="1"/>
  <c r="O82" i="1"/>
  <c r="O184" i="1"/>
  <c r="O51" i="1"/>
  <c r="O90" i="1"/>
  <c r="O123" i="1"/>
  <c r="O85" i="1"/>
  <c r="O33" i="1"/>
  <c r="O116" i="1"/>
  <c r="O38" i="1"/>
  <c r="O95" i="1"/>
  <c r="O135" i="1"/>
  <c r="O172" i="1"/>
  <c r="O183" i="1"/>
  <c r="O100" i="1"/>
  <c r="O48" i="1"/>
  <c r="O105" i="1"/>
  <c r="O61" i="1"/>
  <c r="O155" i="1"/>
  <c r="O125" i="1"/>
  <c r="O142" i="1"/>
  <c r="O34" i="1"/>
  <c r="O179" i="1"/>
  <c r="O130" i="1"/>
  <c r="O89" i="1"/>
  <c r="O78" i="1"/>
  <c r="O35" i="1"/>
  <c r="O141" i="1"/>
  <c r="O168" i="1"/>
  <c r="O69" i="1"/>
  <c r="O131" i="1"/>
  <c r="O132" i="1"/>
  <c r="O54" i="1"/>
  <c r="O129" i="1"/>
  <c r="O97" i="1"/>
  <c r="O98" i="1"/>
  <c r="O171" i="1"/>
  <c r="O65" i="1"/>
  <c r="O180" i="1"/>
  <c r="O64" i="1"/>
  <c r="O143" i="1"/>
  <c r="O83" i="1"/>
  <c r="O31" i="1"/>
  <c r="O185" i="1"/>
  <c r="O160" i="1"/>
  <c r="O80" i="1"/>
  <c r="O36" i="1"/>
  <c r="O68" i="1"/>
  <c r="O41" i="1"/>
  <c r="O109" i="1"/>
  <c r="O81" i="1"/>
  <c r="O50" i="1"/>
  <c r="O148" i="1"/>
  <c r="O144" i="1"/>
  <c r="O42" i="1"/>
  <c r="O103" i="1"/>
  <c r="O44" i="1"/>
  <c r="O156" i="1"/>
  <c r="O119" i="1"/>
  <c r="O161" i="1"/>
  <c r="O99" i="1"/>
  <c r="O47" i="1"/>
  <c r="O154" i="1"/>
  <c r="O76" i="1"/>
  <c r="O192" i="1"/>
  <c r="O113" i="1"/>
  <c r="O74" i="1"/>
  <c r="O106" i="1"/>
  <c r="O181" i="1"/>
  <c r="O175" i="1"/>
  <c r="O108" i="1"/>
  <c r="O158" i="1"/>
  <c r="O147" i="1"/>
  <c r="O21" i="1"/>
  <c r="O149" i="1"/>
  <c r="O167" i="1"/>
  <c r="O86" i="1"/>
  <c r="O62" i="1"/>
  <c r="O46" i="1"/>
  <c r="O43" i="1"/>
  <c r="O22" i="1"/>
  <c r="I34" i="1"/>
  <c r="C18" i="1" l="1"/>
</calcChain>
</file>

<file path=xl/sharedStrings.xml><?xml version="1.0" encoding="utf-8"?>
<sst xmlns="http://schemas.openxmlformats.org/spreadsheetml/2006/main" count="1620" uniqueCount="652">
  <si>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</si>
  <si>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</si>
  <si>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</si>
  <si>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</si>
  <si>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</si>
  <si>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</si>
  <si>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</si>
  <si>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</si>
  <si>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</si>
  <si>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</si>
  <si>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</si>
  <si>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</si>
  <si>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</si>
  <si>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</si>
  <si>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</si>
  <si>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</si>
  <si>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</si>
  <si>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</si>
  <si>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</si>
  <si>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</si>
  <si>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</si>
  <si>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</si>
  <si>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</si>
  <si>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</si>
  <si>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</si>
  <si>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</si>
  <si>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</si>
  <si>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</si>
  <si>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</si>
  <si>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</si>
  <si>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</si>
  <si>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</si>
  <si>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</si>
  <si>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</si>
  <si>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</si>
  <si>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Lam Tau / GSC 0662-1546</t>
  </si>
  <si>
    <t>EA/DM</t>
  </si>
  <si>
    <t>GRAV</t>
  </si>
  <si>
    <t>IBVS 1249</t>
  </si>
  <si>
    <t>J.M. Kreiner, 2004,  Acta Astronomica, vol. 54, pp 207-210.</t>
  </si>
  <si>
    <t>I</t>
  </si>
  <si>
    <t>II</t>
  </si>
  <si>
    <t>Kreiner 2004</t>
  </si>
  <si>
    <t>Add cycle</t>
  </si>
  <si>
    <t>Old Cycle</t>
  </si>
  <si>
    <t>IBVS 6007</t>
  </si>
  <si>
    <t>OEJV 0001</t>
  </si>
  <si>
    <t>vis</t>
  </si>
  <si>
    <t>OEJV 0120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</si>
  <si>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</si>
  <si>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</si>
  <si>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</si>
  <si>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</si>
  <si>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</si>
  <si>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</si>
  <si>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</si>
  <si>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</si>
  <si>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</si>
  <si>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</si>
  <si>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</si>
  <si>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2398959.249 </t>
  </si>
  <si>
    <t> 10.01.1856 17:58 </t>
  </si>
  <si>
    <t> 0.013 </t>
  </si>
  <si>
    <t>V </t>
  </si>
  <si>
    <t> J.Oudemans </t>
  </si>
  <si>
    <t> AMSG XV </t>
  </si>
  <si>
    <t>2399370.309 </t>
  </si>
  <si>
    <t> 24.02.1857 19:24 </t>
  </si>
  <si>
    <t> -0.034 </t>
  </si>
  <si>
    <t> F.Argelander </t>
  </si>
  <si>
    <t>2399603.506 </t>
  </si>
  <si>
    <t> 16.10.1857 00:08 </t>
  </si>
  <si>
    <t> -0.061 </t>
  </si>
  <si>
    <t>2399603.522 </t>
  </si>
  <si>
    <t> 16.10.1857 00:31 </t>
  </si>
  <si>
    <t> -0.045 </t>
  </si>
  <si>
    <t> A.Krüger </t>
  </si>
  <si>
    <t>2399607.440 </t>
  </si>
  <si>
    <t> 19.10.1857 22:33 </t>
  </si>
  <si>
    <t> -0.080 </t>
  </si>
  <si>
    <t>2399607.478 </t>
  </si>
  <si>
    <t> 19.10.1857 23:28 </t>
  </si>
  <si>
    <t> -0.042 </t>
  </si>
  <si>
    <t> A.Winnecke </t>
  </si>
  <si>
    <t> AN 47.249 </t>
  </si>
  <si>
    <t>2399607.484 </t>
  </si>
  <si>
    <t> 19.10.1857 23:36 </t>
  </si>
  <si>
    <t> -0.036 </t>
  </si>
  <si>
    <t>2399611.451 </t>
  </si>
  <si>
    <t> 23.10.1857 22:49 </t>
  </si>
  <si>
    <t> -0.022 </t>
  </si>
  <si>
    <t>2399611.490 </t>
  </si>
  <si>
    <t> 23.10.1857 23:45 </t>
  </si>
  <si>
    <t> 0.017 </t>
  </si>
  <si>
    <t>2399686.482 </t>
  </si>
  <si>
    <t> 06.01.1858 23:34 </t>
  </si>
  <si>
    <t> -0.097 </t>
  </si>
  <si>
    <t> J.Schmidt </t>
  </si>
  <si>
    <t>2399702.335 </t>
  </si>
  <si>
    <t> 22.01.1858 20:02 </t>
  </si>
  <si>
    <t> -0.056 </t>
  </si>
  <si>
    <t> AN 62.35 </t>
  </si>
  <si>
    <t>2399706.303 </t>
  </si>
  <si>
    <t> 26.01.1858 19:16 </t>
  </si>
  <si>
    <t> -0.040 </t>
  </si>
  <si>
    <t>2399710.315 </t>
  </si>
  <si>
    <t> 30.01.1858 19:33 </t>
  </si>
  <si>
    <t> 0.019 </t>
  </si>
  <si>
    <t>2400042.337 </t>
  </si>
  <si>
    <t> 28.12.1858 20:05 </t>
  </si>
  <si>
    <t> -0.007 </t>
  </si>
  <si>
    <t> AN 51.383 </t>
  </si>
  <si>
    <t>2400461.232 </t>
  </si>
  <si>
    <t> 20.02.1860 17:34 </t>
  </si>
  <si>
    <t> -0.125 </t>
  </si>
  <si>
    <t>2401469.309 </t>
  </si>
  <si>
    <t> 24.11.1862 19:24 </t>
  </si>
  <si>
    <t> -0.049 </t>
  </si>
  <si>
    <t>2401524.656 </t>
  </si>
  <si>
    <t> 19.01.1863 03:44 </t>
  </si>
  <si>
    <t> -0.043 </t>
  </si>
  <si>
    <t> Mastermann </t>
  </si>
  <si>
    <t>2401785.646 </t>
  </si>
  <si>
    <t> 07.10.1863 03:30 </t>
  </si>
  <si>
    <t> 0.052 </t>
  </si>
  <si>
    <t>2401789.613 </t>
  </si>
  <si>
    <t> 11.10.1863 02:42 </t>
  </si>
  <si>
    <t> 0.066 </t>
  </si>
  <si>
    <t>2401793.512 </t>
  </si>
  <si>
    <t> 15.10.1863 00:17 </t>
  </si>
  <si>
    <t> 0.012 </t>
  </si>
  <si>
    <t>2401797.414 </t>
  </si>
  <si>
    <t> 18.10.1863 21:56 </t>
  </si>
  <si>
    <t> -0.039 </t>
  </si>
  <si>
    <t>2401801.351 </t>
  </si>
  <si>
    <t> 22.10.1863 20:25 </t>
  </si>
  <si>
    <t> -0.055 </t>
  </si>
  <si>
    <t>2401805.401 </t>
  </si>
  <si>
    <t> 26.10.1863 21:37 </t>
  </si>
  <si>
    <t> 0.042 </t>
  </si>
  <si>
    <t>2401809.330 </t>
  </si>
  <si>
    <t> 30.10.1863 19:55 </t>
  </si>
  <si>
    <t> 0.018 </t>
  </si>
  <si>
    <t>2402564.267 </t>
  </si>
  <si>
    <t> 23.11.1865 18:24 </t>
  </si>
  <si>
    <t> -0.058 </t>
  </si>
  <si>
    <t> AN 66.155 </t>
  </si>
  <si>
    <t>2402568.320 </t>
  </si>
  <si>
    <t> 27.11.1865 19:40 </t>
  </si>
  <si>
    <t>2402576.190 </t>
  </si>
  <si>
    <t> 05.12.1865 16:33 </t>
  </si>
  <si>
    <t> 0.006 </t>
  </si>
  <si>
    <t>2402647.314 </t>
  </si>
  <si>
    <t> 14.02.1866 19:32 </t>
  </si>
  <si>
    <t> -0.023 </t>
  </si>
  <si>
    <t> E.Schönfeld </t>
  </si>
  <si>
    <t> AN 67.129 </t>
  </si>
  <si>
    <t>2402888.434 </t>
  </si>
  <si>
    <t> 13.10.1866 22:24 </t>
  </si>
  <si>
    <t> -0.032 </t>
  </si>
  <si>
    <t> AN 68.297 </t>
  </si>
  <si>
    <t>2402908.303 </t>
  </si>
  <si>
    <t> 02.11.1866 19:16 </t>
  </si>
  <si>
    <t> 0.072 </t>
  </si>
  <si>
    <t>2402912.328 </t>
  </si>
  <si>
    <t> 06.11.1866 19:52 </t>
  </si>
  <si>
    <t> 0.144 </t>
  </si>
  <si>
    <t>2403236.497 </t>
  </si>
  <si>
    <t> 26.09.1867 23:55 </t>
  </si>
  <si>
    <t> 0.171 </t>
  </si>
  <si>
    <t>2403319.387 </t>
  </si>
  <si>
    <t> 18.12.1867 21:17 </t>
  </si>
  <si>
    <t> 0.049 </t>
  </si>
  <si>
    <t> AN 73.265 </t>
  </si>
  <si>
    <t>2403327.376 </t>
  </si>
  <si>
    <t> 26.12.1867 21:01 </t>
  </si>
  <si>
    <t> 0.132 </t>
  </si>
  <si>
    <t>2403331.260 </t>
  </si>
  <si>
    <t> 30.12.1867 18:14 </t>
  </si>
  <si>
    <t> 0.063 </t>
  </si>
  <si>
    <t>2403331.298 </t>
  </si>
  <si>
    <t> 30.12.1867 19:09 </t>
  </si>
  <si>
    <t> 0.101 </t>
  </si>
  <si>
    <t>2403406.306 </t>
  </si>
  <si>
    <t> 14.03.1868 19:20 </t>
  </si>
  <si>
    <t> 0.003 </t>
  </si>
  <si>
    <t> AN 73.6 </t>
  </si>
  <si>
    <t>2403406.334 </t>
  </si>
  <si>
    <t> 14.03.1868 20:00 </t>
  </si>
  <si>
    <t> 0.031 </t>
  </si>
  <si>
    <t>2403560.561 </t>
  </si>
  <si>
    <t> 16.08.1868 01:27 </t>
  </si>
  <si>
    <t> 0.093 </t>
  </si>
  <si>
    <t>2403647.446 </t>
  </si>
  <si>
    <t> 10.11.1868 22:42 </t>
  </si>
  <si>
    <t> 0.014 </t>
  </si>
  <si>
    <t>2403655.380 </t>
  </si>
  <si>
    <t> 18.11.1868 21:07 </t>
  </si>
  <si>
    <t>2403734.352 </t>
  </si>
  <si>
    <t> 05.02.1869 20:26 </t>
  </si>
  <si>
    <t> AN 76.260 </t>
  </si>
  <si>
    <t>2403742.277 </t>
  </si>
  <si>
    <t> 13.02.1869 18:38 </t>
  </si>
  <si>
    <t> -0.026 </t>
  </si>
  <si>
    <t>2403742.351 </t>
  </si>
  <si>
    <t> 13.02.1869 20:25 </t>
  </si>
  <si>
    <t> 0.048 </t>
  </si>
  <si>
    <t>2403746.312 </t>
  </si>
  <si>
    <t> 17.02.1869 19:29 </t>
  </si>
  <si>
    <t> 0.056 </t>
  </si>
  <si>
    <t>2403983.447 </t>
  </si>
  <si>
    <t> 12.10.1869 22:43 </t>
  </si>
  <si>
    <t>2404062.428 </t>
  </si>
  <si>
    <t> 30.12.1869 22:16 </t>
  </si>
  <si>
    <t> -0.064 </t>
  </si>
  <si>
    <t>2404062.456 </t>
  </si>
  <si>
    <t> 30.12.1869 22:56 </t>
  </si>
  <si>
    <t>2404307.562 </t>
  </si>
  <si>
    <t> 02.09.1870 01:29 </t>
  </si>
  <si>
    <t> -0.013 </t>
  </si>
  <si>
    <t>2404311.537 </t>
  </si>
  <si>
    <t> 06.09.1870 00:53 </t>
  </si>
  <si>
    <t> 0.009 </t>
  </si>
  <si>
    <t>2404398.478 </t>
  </si>
  <si>
    <t> 01.12.1870 23:28 </t>
  </si>
  <si>
    <t> -0.015 </t>
  </si>
  <si>
    <t> AN 78.129 </t>
  </si>
  <si>
    <t>2404493.336 </t>
  </si>
  <si>
    <t> 06.03.1871 20:03 </t>
  </si>
  <si>
    <t> -0.027 </t>
  </si>
  <si>
    <t>2405173.285 </t>
  </si>
  <si>
    <t> 14.01.1873 18:50 </t>
  </si>
  <si>
    <t> 0.015 </t>
  </si>
  <si>
    <t>2405418.386 </t>
  </si>
  <si>
    <t> 16.09.1873 21:15 </t>
  </si>
  <si>
    <t> 0.033 </t>
  </si>
  <si>
    <t> AN 83.103 </t>
  </si>
  <si>
    <t>2405493.523 </t>
  </si>
  <si>
    <t> 01.12.1873 00:33 </t>
  </si>
  <si>
    <t> 0.064 </t>
  </si>
  <si>
    <t> W.Christie </t>
  </si>
  <si>
    <t> MN 34.111 </t>
  </si>
  <si>
    <t>2405501.287 </t>
  </si>
  <si>
    <t> 08.12.1873 18:53 </t>
  </si>
  <si>
    <t> -0.078 </t>
  </si>
  <si>
    <t> AN 87.8 </t>
  </si>
  <si>
    <t>2405509.339 </t>
  </si>
  <si>
    <t> 16.12.1873 20:08 </t>
  </si>
  <si>
    <t> 0.068 </t>
  </si>
  <si>
    <t>2405513.270 </t>
  </si>
  <si>
    <t> 20.12.1873 18:28 </t>
  </si>
  <si>
    <t> 0.046 </t>
  </si>
  <si>
    <t>2405916.387 </t>
  </si>
  <si>
    <t> 27.01.1875 21:17 </t>
  </si>
  <si>
    <t> -0.037 </t>
  </si>
  <si>
    <t> E.Hartwig </t>
  </si>
  <si>
    <t> VB 1.11.191 </t>
  </si>
  <si>
    <t>2406264.260 </t>
  </si>
  <si>
    <t> 10.01.1876 18:14 </t>
  </si>
  <si>
    <t> -0.024 </t>
  </si>
  <si>
    <t>2406576.554 </t>
  </si>
  <si>
    <t> 18.11.1876 01:17 </t>
  </si>
  <si>
    <t> W.Doberck </t>
  </si>
  <si>
    <t> AN 89.181 </t>
  </si>
  <si>
    <t>2411691.615 </t>
  </si>
  <si>
    <t> 20.11.1890 02:45 </t>
  </si>
  <si>
    <t> -0.066 </t>
  </si>
  <si>
    <t> P.S.Yendell </t>
  </si>
  <si>
    <t>2411695.549 </t>
  </si>
  <si>
    <t> 24.11.1890 01:10 </t>
  </si>
  <si>
    <t> -0.085 </t>
  </si>
  <si>
    <t>2411699.561 </t>
  </si>
  <si>
    <t> 28.11.1890 01:27 </t>
  </si>
  <si>
    <t>2411711.355 </t>
  </si>
  <si>
    <t> 09.12.1890 20:31 </t>
  </si>
  <si>
    <t> -0.091 </t>
  </si>
  <si>
    <t> J.Plassmann </t>
  </si>
  <si>
    <t>2411782.596 </t>
  </si>
  <si>
    <t> 19.02.1891 02:18 </t>
  </si>
  <si>
    <t>2411786.610 </t>
  </si>
  <si>
    <t> 23.02.1891 02:38 </t>
  </si>
  <si>
    <t> 0.058 </t>
  </si>
  <si>
    <t>2412023.666 </t>
  </si>
  <si>
    <t> 18.10.1891 03:59 </t>
  </si>
  <si>
    <t> -0.063 </t>
  </si>
  <si>
    <t> AJ 12.42 </t>
  </si>
  <si>
    <t>2412027.631 </t>
  </si>
  <si>
    <t> 22.10.1891 03:08 </t>
  </si>
  <si>
    <t> -0.051 </t>
  </si>
  <si>
    <t>2412031.623 </t>
  </si>
  <si>
    <t> 26.10.1891 02:57 </t>
  </si>
  <si>
    <t> -0.012 </t>
  </si>
  <si>
    <t>2412035.571 </t>
  </si>
  <si>
    <t> 30.10.1891 01:42 </t>
  </si>
  <si>
    <t> -0.017 </t>
  </si>
  <si>
    <t>2412039.507 </t>
  </si>
  <si>
    <t> 03.11.1891 00:10 </t>
  </si>
  <si>
    <t> N.C.Duner </t>
  </si>
  <si>
    <t>2412043.499 </t>
  </si>
  <si>
    <t> 06.11.1891 23:58 </t>
  </si>
  <si>
    <t> 0.005 </t>
  </si>
  <si>
    <t>2412462.505 </t>
  </si>
  <si>
    <t> 30.12.1892 00:07 </t>
  </si>
  <si>
    <t> -0.001 </t>
  </si>
  <si>
    <t>2412529.615 </t>
  </si>
  <si>
    <t> 07.03.1893 02:45 </t>
  </si>
  <si>
    <t>2412786.650 </t>
  </si>
  <si>
    <t> 19.11.1893 03:36 </t>
  </si>
  <si>
    <t> 0.002 </t>
  </si>
  <si>
    <t>2412790.594 </t>
  </si>
  <si>
    <t> 23.11.1893 02:15 </t>
  </si>
  <si>
    <t>2412794.596 </t>
  </si>
  <si>
    <t> 27.11.1893 02:18 </t>
  </si>
  <si>
    <t>2412798.593 </t>
  </si>
  <si>
    <t> 01.12.1893 02:13 </t>
  </si>
  <si>
    <t> 0.086 </t>
  </si>
  <si>
    <t>2414225.491 </t>
  </si>
  <si>
    <t> 27.10.1897 23:47 </t>
  </si>
  <si>
    <t> -0.030 </t>
  </si>
  <si>
    <t>2414233.428 </t>
  </si>
  <si>
    <t> 04.11.1897 22:16 </t>
  </si>
  <si>
    <t> 0.001 </t>
  </si>
  <si>
    <t>2414308.554 </t>
  </si>
  <si>
    <t> 19.01.1898 01:17 </t>
  </si>
  <si>
    <t> 0.021 </t>
  </si>
  <si>
    <t> E.C.Pickering </t>
  </si>
  <si>
    <t>2414996.370 </t>
  </si>
  <si>
    <t> 07.12.1899 20:52 </t>
  </si>
  <si>
    <t> 0.024 </t>
  </si>
  <si>
    <t>2415747.375 </t>
  </si>
  <si>
    <t> 28.12.1901 21:00 </t>
  </si>
  <si>
    <t> -0.031 </t>
  </si>
  <si>
    <t>2416051.682 </t>
  </si>
  <si>
    <t> 29.10.1902 04:22 </t>
  </si>
  <si>
    <t> -0.101 </t>
  </si>
  <si>
    <t> AN 22.196 </t>
  </si>
  <si>
    <t>2416055.665 </t>
  </si>
  <si>
    <t> 02.11.1902 03:57 </t>
  </si>
  <si>
    <t> -0.071 </t>
  </si>
  <si>
    <t>2416826.461 </t>
  </si>
  <si>
    <t> 11.12.1904 23:03 </t>
  </si>
  <si>
    <t> -0.099 </t>
  </si>
  <si>
    <t> A.A.Nijland </t>
  </si>
  <si>
    <t> AN 246.156 </t>
  </si>
  <si>
    <t>2416842.325 </t>
  </si>
  <si>
    <t> 27.12.1904 19:48 </t>
  </si>
  <si>
    <t> -0.047 </t>
  </si>
  <si>
    <t>2417166.461 </t>
  </si>
  <si>
    <t> 16.11.1905 23:03 </t>
  </si>
  <si>
    <t> -0.053 </t>
  </si>
  <si>
    <t>2417174.453 </t>
  </si>
  <si>
    <t> 24.11.1905 22:52 </t>
  </si>
  <si>
    <t>2417186.336 </t>
  </si>
  <si>
    <t> 06.12.1905 20:03 </t>
  </si>
  <si>
    <t> 0.057 </t>
  </si>
  <si>
    <t>2417198.154 </t>
  </si>
  <si>
    <t> 18.12.1905 15:41 </t>
  </si>
  <si>
    <t>2417498.471 </t>
  </si>
  <si>
    <t> 14.10.1906 23:18 </t>
  </si>
  <si>
    <t>2417589.465 </t>
  </si>
  <si>
    <t> 13.01.1907 23:09 </t>
  </si>
  <si>
    <t> -0.014 </t>
  </si>
  <si>
    <t>2417609.225 </t>
  </si>
  <si>
    <t> 02.02.1907 17:24 </t>
  </si>
  <si>
    <t> -0.019 </t>
  </si>
  <si>
    <t>2417866.211 </t>
  </si>
  <si>
    <t> 17.10.1907 17:03 </t>
  </si>
  <si>
    <t> 0.025 </t>
  </si>
  <si>
    <t>2418265.471 </t>
  </si>
  <si>
    <t> 19.11.1908 23:18 </t>
  </si>
  <si>
    <t> 0.038 </t>
  </si>
  <si>
    <t>2418285.275 </t>
  </si>
  <si>
    <t> 09.12.1908 18:36 </t>
  </si>
  <si>
    <t> 0.077 </t>
  </si>
  <si>
    <t> W.Münch </t>
  </si>
  <si>
    <t>2418332.652 </t>
  </si>
  <si>
    <t> 26.01.1909 03:38 </t>
  </si>
  <si>
    <t> AN 216.100 </t>
  </si>
  <si>
    <t>2418526.257 </t>
  </si>
  <si>
    <t> 07.08.1909 18:10 </t>
  </si>
  <si>
    <t> N.Ichinohe </t>
  </si>
  <si>
    <t>VSB 47 </t>
  </si>
  <si>
    <t>2418593.540 </t>
  </si>
  <si>
    <t> 14.10.1909 00:57 </t>
  </si>
  <si>
    <t>2418601.436 </t>
  </si>
  <si>
    <t> 21.10.1909 22:27 </t>
  </si>
  <si>
    <t>2418605.380 </t>
  </si>
  <si>
    <t> 25.10.1909 21:07 </t>
  </si>
  <si>
    <t>2418676.343 </t>
  </si>
  <si>
    <t> 04.01.1910 20:13 </t>
  </si>
  <si>
    <t> -0.197 </t>
  </si>
  <si>
    <t> A.Bemporad </t>
  </si>
  <si>
    <t>2419024.377 </t>
  </si>
  <si>
    <t> 18.12.1910 21:02 </t>
  </si>
  <si>
    <t>2419072.06 </t>
  </si>
  <si>
    <t> 04.02.1911 13:26 </t>
  </si>
  <si>
    <t> 0.23 </t>
  </si>
  <si>
    <t>2419348.631 </t>
  </si>
  <si>
    <t> 08.11.1911 03:08 </t>
  </si>
  <si>
    <t> 0.090 </t>
  </si>
  <si>
    <t> R.Lehnert </t>
  </si>
  <si>
    <t> AN 192.201 </t>
  </si>
  <si>
    <t>2419431.552 </t>
  </si>
  <si>
    <t> 30.01.1912 01:14 </t>
  </si>
  <si>
    <t>2419672.704 </t>
  </si>
  <si>
    <t> 27.09.1912 04:53 </t>
  </si>
  <si>
    <t>2419783.347 </t>
  </si>
  <si>
    <t> 15.01.1913 20:19 </t>
  </si>
  <si>
    <t> -0.018 </t>
  </si>
  <si>
    <t>2420020.520 </t>
  </si>
  <si>
    <t> 10.09.1913 00:28 </t>
  </si>
  <si>
    <t>2420364.415 </t>
  </si>
  <si>
    <t> 19.08.1914 21:57 </t>
  </si>
  <si>
    <t>2420554.200 </t>
  </si>
  <si>
    <t> 25.02.1915 16:48 </t>
  </si>
  <si>
    <t> 0.010 </t>
  </si>
  <si>
    <t>2422617.572 </t>
  </si>
  <si>
    <t> 20.10.1920 01:43 </t>
  </si>
  <si>
    <t> -0.057 </t>
  </si>
  <si>
    <t> J.Gadomski </t>
  </si>
  <si>
    <t> AAB 1.20 </t>
  </si>
  <si>
    <t>2423072.200 </t>
  </si>
  <si>
    <t> 17.01.1922 16:48 </t>
  </si>
  <si>
    <t>2423293.601 </t>
  </si>
  <si>
    <t> 27.08.1922 02:25 </t>
  </si>
  <si>
    <t> M.Zverev </t>
  </si>
  <si>
    <t> PSMO 8.1.53 </t>
  </si>
  <si>
    <t>2424910.346 </t>
  </si>
  <si>
    <t> 29.01.1927 20:18 </t>
  </si>
  <si>
    <t> 0.007 </t>
  </si>
  <si>
    <t>2425922.300 </t>
  </si>
  <si>
    <t> 06.11.1929 19:12 </t>
  </si>
  <si>
    <t>2428218.972 </t>
  </si>
  <si>
    <t> 20.02.1936 11:19 </t>
  </si>
  <si>
    <t> 0.016 </t>
  </si>
  <si>
    <t> Kawai </t>
  </si>
  <si>
    <t> ROAA 1.227 </t>
  </si>
  <si>
    <t>2428436.387 </t>
  </si>
  <si>
    <t> 24.09.1936 21:17 </t>
  </si>
  <si>
    <t>E </t>
  </si>
  <si>
    <t>?</t>
  </si>
  <si>
    <t> Nikonov [Kämper] </t>
  </si>
  <si>
    <t> AAOB 2.29 </t>
  </si>
  <si>
    <t>2435089.204 </t>
  </si>
  <si>
    <t> 12.12.1954 16:53 </t>
  </si>
  <si>
    <t> G.Grant </t>
  </si>
  <si>
    <t> APJ 129.82 </t>
  </si>
  <si>
    <t>2435816.524 </t>
  </si>
  <si>
    <t> 09.12.1956 00:34 </t>
  </si>
  <si>
    <t> A.H.Batten </t>
  </si>
  <si>
    <t> JBAI 1.363 </t>
  </si>
  <si>
    <t>2435818.47 </t>
  </si>
  <si>
    <t> 10.12.1956 23:16 </t>
  </si>
  <si>
    <t> -0.03 </t>
  </si>
  <si>
    <t>2435824.435 </t>
  </si>
  <si>
    <t> 16.12.1956 22:26 </t>
  </si>
  <si>
    <t>2440287.320 </t>
  </si>
  <si>
    <t> 06.03.1969 19:40 </t>
  </si>
  <si>
    <t> H.Busch </t>
  </si>
  <si>
    <t> MVS 8.29 </t>
  </si>
  <si>
    <t>2443113.689 </t>
  </si>
  <si>
    <t> 01.12.1976 04:32 </t>
  </si>
  <si>
    <t> 0.026 </t>
  </si>
  <si>
    <t> A.D.Mallama </t>
  </si>
  <si>
    <t>IBVS 1249 </t>
  </si>
  <si>
    <t>2443560.354 </t>
  </si>
  <si>
    <t> 20.02.1978 20:29 </t>
  </si>
  <si>
    <t> 0.008 </t>
  </si>
  <si>
    <t> R.Branzke </t>
  </si>
  <si>
    <t> MVS 8.137 </t>
  </si>
  <si>
    <t>2446027.04 </t>
  </si>
  <si>
    <t> 22.11.1984 12:57 </t>
  </si>
  <si>
    <t> 0.05 </t>
  </si>
  <si>
    <t> T.Kato </t>
  </si>
  <si>
    <t>2446094.208 </t>
  </si>
  <si>
    <t> 28.01.1985 16:59 </t>
  </si>
  <si>
    <t> 0.022 </t>
  </si>
  <si>
    <t> Soviet.Amateur </t>
  </si>
  <si>
    <t> PZ 22.4.621 </t>
  </si>
  <si>
    <t>2446746.454 </t>
  </si>
  <si>
    <t> 11.11.1986 22:53 </t>
  </si>
  <si>
    <t> 0.032 </t>
  </si>
  <si>
    <t> R.Geddes </t>
  </si>
  <si>
    <t> VSSC 68.35 </t>
  </si>
  <si>
    <t>2446746.464 </t>
  </si>
  <si>
    <t> 11.11.1986 23:08 </t>
  </si>
  <si>
    <t> A.Chapman </t>
  </si>
  <si>
    <t>2446762.260 </t>
  </si>
  <si>
    <t> 27.11.1986 18:14 </t>
  </si>
  <si>
    <t> G.Pointer </t>
  </si>
  <si>
    <t>2446801.772 </t>
  </si>
  <si>
    <t> 06.01.1987 06:31 </t>
  </si>
  <si>
    <t> T.Lehmann </t>
  </si>
  <si>
    <t> MVS 12.17 </t>
  </si>
  <si>
    <t>2446841.328 </t>
  </si>
  <si>
    <t> 14.02.1987 19:52 </t>
  </si>
  <si>
    <t> 0.035 </t>
  </si>
  <si>
    <t> A.Smeaton </t>
  </si>
  <si>
    <t> VSSC 70.22 </t>
  </si>
  <si>
    <t>2447048.806 </t>
  </si>
  <si>
    <t> 10.09.1987 07:20 </t>
  </si>
  <si>
    <t> J.Isles </t>
  </si>
  <si>
    <t>2447050.859 </t>
  </si>
  <si>
    <t> 12.09.1987 08:36 </t>
  </si>
  <si>
    <t> 0.060 </t>
  </si>
  <si>
    <t>2447082.444 </t>
  </si>
  <si>
    <t> 13.10.1987 22:39 </t>
  </si>
  <si>
    <t>2447161.550 </t>
  </si>
  <si>
    <t> 01.01.1988 01:12 </t>
  </si>
  <si>
    <t>2447181.320 </t>
  </si>
  <si>
    <t> 20.01.1988 19:40 </t>
  </si>
  <si>
    <t> 0.073 </t>
  </si>
  <si>
    <t> W.Grube </t>
  </si>
  <si>
    <t>2447185.265 </t>
  </si>
  <si>
    <t> 24.01.1988 18:21 </t>
  </si>
  <si>
    <t> 0.065 </t>
  </si>
  <si>
    <t>2447517.314 </t>
  </si>
  <si>
    <t> 21.12.1988 19:32 </t>
  </si>
  <si>
    <t> 0.067 </t>
  </si>
  <si>
    <t>2447853.331 </t>
  </si>
  <si>
    <t> 22.11.1989 19:56 </t>
  </si>
  <si>
    <t> 0.083 </t>
  </si>
  <si>
    <t>  </t>
  </si>
  <si>
    <t> VSSC 73 </t>
  </si>
  <si>
    <t>2451972.27 </t>
  </si>
  <si>
    <t> 03.03.2001 18:28 </t>
  </si>
  <si>
    <t> J.Gensler </t>
  </si>
  <si>
    <t>BAVM 143 </t>
  </si>
  <si>
    <t>2452213.441 </t>
  </si>
  <si>
    <t> 30.10.2001 22:35 </t>
  </si>
  <si>
    <t> 0.092 </t>
  </si>
  <si>
    <t> R.Meyer </t>
  </si>
  <si>
    <t>BAVM 154 </t>
  </si>
  <si>
    <t>2453300.433 </t>
  </si>
  <si>
    <t> 21.10.2004 22:23 </t>
  </si>
  <si>
    <t> 0.023 </t>
  </si>
  <si>
    <t> M.Schubert </t>
  </si>
  <si>
    <t>BAVM 174 </t>
  </si>
  <si>
    <t>2453743.100 </t>
  </si>
  <si>
    <t> 07.01.2006 14:24 </t>
  </si>
  <si>
    <t> K.Nagai et al. </t>
  </si>
  <si>
    <t>VSB 45 </t>
  </si>
  <si>
    <t>2454075.170 </t>
  </si>
  <si>
    <t> 05.12.2006 16:04 </t>
  </si>
  <si>
    <t>2454087.060 </t>
  </si>
  <si>
    <t> 17.12.2006 13:26 </t>
  </si>
  <si>
    <t>2454094.930 </t>
  </si>
  <si>
    <t> 25.12.2006 10:19 </t>
  </si>
  <si>
    <t>2454387.453 </t>
  </si>
  <si>
    <t> 13.10.2007 22:52 </t>
  </si>
  <si>
    <t> P.Stein </t>
  </si>
  <si>
    <t>BAVM 204 </t>
  </si>
  <si>
    <t>2454423.078 </t>
  </si>
  <si>
    <t> 18.11.2007 13:52 </t>
  </si>
  <si>
    <t> K.Kanai </t>
  </si>
  <si>
    <t>VSB 46 </t>
  </si>
  <si>
    <t>2454427.034 </t>
  </si>
  <si>
    <t> 22.11.2007 12:48 </t>
  </si>
  <si>
    <t> 0.034 </t>
  </si>
  <si>
    <t>2454751.130 </t>
  </si>
  <si>
    <t> 11.10.2008 15:07 </t>
  </si>
  <si>
    <t>VSB 48 </t>
  </si>
  <si>
    <t>2454755.110 </t>
  </si>
  <si>
    <t> 15.10.2008 14:38 </t>
  </si>
  <si>
    <t>2454761.064 </t>
  </si>
  <si>
    <t> 21.10.2008 13:32 </t>
  </si>
  <si>
    <t> 0.040 </t>
  </si>
  <si>
    <t>2455178.081 </t>
  </si>
  <si>
    <t> 12.12.2009 13:56 </t>
  </si>
  <si>
    <t>VSB 50 </t>
  </si>
  <si>
    <t>2455579.31478 </t>
  </si>
  <si>
    <t> 17.01.2011 19:33 </t>
  </si>
  <si>
    <t> 0.03062 </t>
  </si>
  <si>
    <t>C </t>
  </si>
  <si>
    <t> R.Uhlar </t>
  </si>
  <si>
    <t>IBVS 6007 </t>
  </si>
  <si>
    <t>Full HJD</t>
  </si>
  <si>
    <t>24/02/1857</t>
  </si>
  <si>
    <t>16/10/1857</t>
  </si>
  <si>
    <t>10/1/1856</t>
  </si>
  <si>
    <t>19/10/1857</t>
  </si>
  <si>
    <t>23/10/1857</t>
  </si>
  <si>
    <t>06/01/1858</t>
  </si>
  <si>
    <t>22/01/1858</t>
  </si>
  <si>
    <t>26/01/1858</t>
  </si>
  <si>
    <t>30/01/1858</t>
  </si>
  <si>
    <t>28/12/1858</t>
  </si>
  <si>
    <t>20/02/1860</t>
  </si>
  <si>
    <t>24/11/1862</t>
  </si>
  <si>
    <t>19/01/1863</t>
  </si>
  <si>
    <t>07/10/1863</t>
  </si>
  <si>
    <t>11/10/1863</t>
  </si>
  <si>
    <t>15/10/1863</t>
  </si>
  <si>
    <t>18/10/1863</t>
  </si>
  <si>
    <t>22/10/1863</t>
  </si>
  <si>
    <t>26/10/1863</t>
  </si>
  <si>
    <t>30/10/1863</t>
  </si>
  <si>
    <t>23/11/1865</t>
  </si>
  <si>
    <t>27/11/1865</t>
  </si>
  <si>
    <t>05/12/1865</t>
  </si>
  <si>
    <t>14/02/1867</t>
  </si>
  <si>
    <t>13/10/1866</t>
  </si>
  <si>
    <t>02/11/1866</t>
  </si>
  <si>
    <t>06/11/1866</t>
  </si>
  <si>
    <t>26/09/1867</t>
  </si>
  <si>
    <t>18/12/1867</t>
  </si>
  <si>
    <t>26/12/1867</t>
  </si>
  <si>
    <t>30/12/1867</t>
  </si>
  <si>
    <t>14/03/1868</t>
  </si>
  <si>
    <t>16/08/1868</t>
  </si>
  <si>
    <t>10/11/1868</t>
  </si>
  <si>
    <t>18/11/1868</t>
  </si>
  <si>
    <t>05/02/1869</t>
  </si>
  <si>
    <t>13/02/1869</t>
  </si>
  <si>
    <t>17/02/1869</t>
  </si>
  <si>
    <t>12/10/1869</t>
  </si>
  <si>
    <t>30/12/1869</t>
  </si>
  <si>
    <t>02/09/1870</t>
  </si>
  <si>
    <t>06/09/1870</t>
  </si>
  <si>
    <t>01/12/1870</t>
  </si>
  <si>
    <t>06/03/1871</t>
  </si>
  <si>
    <t>14/01/1873</t>
  </si>
  <si>
    <t>16/09/1873</t>
  </si>
  <si>
    <t>01/12/1873</t>
  </si>
  <si>
    <t>08/12/1873</t>
  </si>
  <si>
    <t>16/12/1873</t>
  </si>
  <si>
    <t>20/12/1873</t>
  </si>
  <si>
    <t>27/01/1875</t>
  </si>
  <si>
    <t>10/01/1876</t>
  </si>
  <si>
    <t>18/11/1876</t>
  </si>
  <si>
    <t>20/11/1790</t>
  </si>
  <si>
    <t>24/11/1890</t>
  </si>
  <si>
    <t>28/11/1890</t>
  </si>
  <si>
    <t>09/12/1890</t>
  </si>
  <si>
    <t>19/02/1891</t>
  </si>
  <si>
    <t>23/02/1891</t>
  </si>
  <si>
    <t>18/10/1891</t>
  </si>
  <si>
    <t>22/10/1891</t>
  </si>
  <si>
    <t>26/10/1891</t>
  </si>
  <si>
    <t>30/10/1891</t>
  </si>
  <si>
    <t>03/11/1891</t>
  </si>
  <si>
    <t>06/11/1891</t>
  </si>
  <si>
    <t>30/12/1892</t>
  </si>
  <si>
    <t>07/03/1893</t>
  </si>
  <si>
    <t>19/11/1893</t>
  </si>
  <si>
    <t>23/11/1893</t>
  </si>
  <si>
    <t>27/11/1893</t>
  </si>
  <si>
    <t>01/12/1893</t>
  </si>
  <si>
    <t>27/10/1897</t>
  </si>
  <si>
    <t>04/11/1897</t>
  </si>
  <si>
    <t>19/01/1898</t>
  </si>
  <si>
    <t>07/12/1899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</si>
</sst>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Border="1">
      <alignment vertical="top"/>
    </xf>
    <xf numFmtId="0" fontId="10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/>
    </xf>
    <xf numFmtId="14" fontId="20" fillId="0" borderId="0" xfId="0" applyNumberFormat="1" applyFont="1" applyAlignment="1"/>
    <xf numFmtId="14" fontId="20" fillId="0" borderId="0" xfId="0" quotePrefix="1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Lambda Tau - O-C Diagr.</a:t>
            </a:r>
          </a:p>
        </c:rich>
      </c:tx>
      <c:layout>
        <c:manualLayout>
          <c:xMode val="edge"/>
          <c:yMode val="edge"/>
          <c:x val="0.3563909774436090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C0-496B-B622-783C6742EA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1.2651199995161733E-2</c:v>
                </c:pt>
                <c:pt idx="1">
                  <c:v>-3.3920000008947682E-2</c:v>
                </c:pt>
                <c:pt idx="2">
                  <c:v>-6.0840200007078238E-2</c:v>
                </c:pt>
                <c:pt idx="3">
                  <c:v>-4.4840200003818609E-2</c:v>
                </c:pt>
                <c:pt idx="4">
                  <c:v>-7.9787999999098247E-2</c:v>
                </c:pt>
                <c:pt idx="5">
                  <c:v>-4.1787999998632586E-2</c:v>
                </c:pt>
                <c:pt idx="6">
                  <c:v>-3.5788000004686182E-2</c:v>
                </c:pt>
                <c:pt idx="7">
                  <c:v>-2.1735800000897143E-2</c:v>
                </c:pt>
                <c:pt idx="8">
                  <c:v>1.7264200003410224E-2</c:v>
                </c:pt>
                <c:pt idx="9">
                  <c:v>-9.6743999998579966E-2</c:v>
                </c:pt>
                <c:pt idx="10">
                  <c:v>-5.5535199993755668E-2</c:v>
                </c:pt>
                <c:pt idx="11">
                  <c:v>-4.0483000000676839E-2</c:v>
                </c:pt>
                <c:pt idx="12">
                  <c:v>1.8569200001365971E-2</c:v>
                </c:pt>
                <c:pt idx="13">
                  <c:v>-7.046000001977859E-3</c:v>
                </c:pt>
                <c:pt idx="14">
                  <c:v>-0.12451280000090037</c:v>
                </c:pt>
                <c:pt idx="15">
                  <c:v>-4.9201800001583251E-2</c:v>
                </c:pt>
                <c:pt idx="16">
                  <c:v>-4.3470999999954074E-2</c:v>
                </c:pt>
                <c:pt idx="17">
                  <c:v>5.1974199998994663E-2</c:v>
                </c:pt>
                <c:pt idx="18">
                  <c:v>6.6026399998690977E-2</c:v>
                </c:pt>
                <c:pt idx="19">
                  <c:v>1.2078599998176287E-2</c:v>
                </c:pt>
                <c:pt idx="20">
                  <c:v>-3.8869200002181969E-2</c:v>
                </c:pt>
                <c:pt idx="21">
                  <c:v>-5.4817000002458371E-2</c:v>
                </c:pt>
                <c:pt idx="22">
                  <c:v>4.2235199997094242E-2</c:v>
                </c:pt>
                <c:pt idx="23">
                  <c:v>1.8287400000190246E-2</c:v>
                </c:pt>
                <c:pt idx="24">
                  <c:v>-5.7742400000279304E-2</c:v>
                </c:pt>
                <c:pt idx="25">
                  <c:v>4.2309799999657116E-2</c:v>
                </c:pt>
                <c:pt idx="26">
                  <c:v>6.4141999987441523E-3</c:v>
                </c:pt>
                <c:pt idx="27">
                  <c:v>-2.2646200001418038E-2</c:v>
                </c:pt>
                <c:pt idx="28">
                  <c:v>-3.2462000000123226E-2</c:v>
                </c:pt>
                <c:pt idx="29">
                  <c:v>7.1798999997554347E-2</c:v>
                </c:pt>
                <c:pt idx="30">
                  <c:v>0.14385119999724338</c:v>
                </c:pt>
                <c:pt idx="31">
                  <c:v>0.17113159999689742</c:v>
                </c:pt>
                <c:pt idx="32">
                  <c:v>4.9227799999698618E-2</c:v>
                </c:pt>
                <c:pt idx="33">
                  <c:v>0.13233219999892754</c:v>
                </c:pt>
                <c:pt idx="34">
                  <c:v>6.3384399998540175E-2</c:v>
                </c:pt>
                <c:pt idx="35">
                  <c:v>0.10138439999809634</c:v>
                </c:pt>
                <c:pt idx="36">
                  <c:v>3.3761999980015389E-3</c:v>
                </c:pt>
                <c:pt idx="37">
                  <c:v>3.1376199997794174E-2</c:v>
                </c:pt>
                <c:pt idx="38">
                  <c:v>9.3411999996988015E-2</c:v>
                </c:pt>
                <c:pt idx="39">
                  <c:v>1.3560399998823414E-2</c:v>
                </c:pt>
                <c:pt idx="40">
                  <c:v>4.166479999821604E-2</c:v>
                </c:pt>
                <c:pt idx="41">
                  <c:v>-4.529120000279363E-2</c:v>
                </c:pt>
                <c:pt idx="42">
                  <c:v>-4.529120000279363E-2</c:v>
                </c:pt>
                <c:pt idx="43">
                  <c:v>-2.6186799999777577E-2</c:v>
                </c:pt>
                <c:pt idx="44">
                  <c:v>4.7813200000291545E-2</c:v>
                </c:pt>
                <c:pt idx="45">
                  <c:v>5.5865399999674992E-2</c:v>
                </c:pt>
                <c:pt idx="46">
                  <c:v>1.3997399997606408E-2</c:v>
                </c:pt>
                <c:pt idx="47">
                  <c:v>-6.395860000338871E-2</c:v>
                </c:pt>
                <c:pt idx="48">
                  <c:v>-3.5958600003141328E-2</c:v>
                </c:pt>
                <c:pt idx="49">
                  <c:v>-1.2722200002826867E-2</c:v>
                </c:pt>
                <c:pt idx="50">
                  <c:v>9.3299999971350189E-3</c:v>
                </c:pt>
                <c:pt idx="51">
                  <c:v>-1.4521600000989565E-2</c:v>
                </c:pt>
                <c:pt idx="52">
                  <c:v>-2.72687999995469E-2</c:v>
                </c:pt>
                <c:pt idx="53">
                  <c:v>1.4709599998241174E-2</c:v>
                </c:pt>
                <c:pt idx="54">
                  <c:v>3.294599999935599E-2</c:v>
                </c:pt>
                <c:pt idx="55">
                  <c:v>6.3937799998711853E-2</c:v>
                </c:pt>
                <c:pt idx="56">
                  <c:v>-7.795780000196828E-2</c:v>
                </c:pt>
                <c:pt idx="57">
                  <c:v>6.8146599998726742E-2</c:v>
                </c:pt>
                <c:pt idx="58">
                  <c:v>4.6198799998819595E-2</c:v>
                </c:pt>
                <c:pt idx="59">
                  <c:v>-3.7476800001059019E-2</c:v>
                </c:pt>
                <c:pt idx="60">
                  <c:v>-2.3883200001364457E-2</c:v>
                </c:pt>
                <c:pt idx="61">
                  <c:v>-1.2759400002323673E-2</c:v>
                </c:pt>
                <c:pt idx="62">
                  <c:v>-6.6212600002472755E-2</c:v>
                </c:pt>
                <c:pt idx="63">
                  <c:v>-8.5160399999949732E-2</c:v>
                </c:pt>
                <c:pt idx="64">
                  <c:v>-2.6108200001544901E-2</c:v>
                </c:pt>
                <c:pt idx="65">
                  <c:v>-9.0951600002881605E-2</c:v>
                </c:pt>
                <c:pt idx="66">
                  <c:v>-3.0120000028546201E-3</c:v>
                </c:pt>
                <c:pt idx="67">
                  <c:v>5.8040199999595643E-2</c:v>
                </c:pt>
                <c:pt idx="68">
                  <c:v>-6.2827800002196454E-2</c:v>
                </c:pt>
                <c:pt idx="69">
                  <c:v>-5.0775600002452848E-2</c:v>
                </c:pt>
                <c:pt idx="70">
                  <c:v>-1.1723400002665585E-2</c:v>
                </c:pt>
                <c:pt idx="71">
                  <c:v>-1.6671200000928366E-2</c:v>
                </c:pt>
                <c:pt idx="72">
                  <c:v>-3.3619000001635868E-2</c:v>
                </c:pt>
                <c:pt idx="73">
                  <c:v>5.4331999981513945E-3</c:v>
                </c:pt>
                <c:pt idx="74">
                  <c:v>-1.033600003211177E-3</c:v>
                </c:pt>
                <c:pt idx="75">
                  <c:v>-1.033600003211177E-3</c:v>
                </c:pt>
                <c:pt idx="76">
                  <c:v>-9.1146200002185651E-2</c:v>
                </c:pt>
                <c:pt idx="77">
                  <c:v>2.2467999988293741E-3</c:v>
                </c:pt>
                <c:pt idx="78">
                  <c:v>-6.7010000020673033E-3</c:v>
                </c:pt>
                <c:pt idx="79">
                  <c:v>4.2351199997938238E-2</c:v>
                </c:pt>
                <c:pt idx="80">
                  <c:v>8.6403399998744135E-2</c:v>
                </c:pt>
                <c:pt idx="81">
                  <c:v>-2.9752400001598289E-2</c:v>
                </c:pt>
                <c:pt idx="82">
                  <c:v>1.3519999993150122E-3</c:v>
                </c:pt>
                <c:pt idx="83">
                  <c:v>2.1343799999158364E-2</c:v>
                </c:pt>
                <c:pt idx="84">
                  <c:v>2.4426599999060272E-2</c:v>
                </c:pt>
                <c:pt idx="85">
                  <c:v>-3.0655400001705857E-2</c:v>
                </c:pt>
                <c:pt idx="86">
                  <c:v>-0.10063600000103179</c:v>
                </c:pt>
                <c:pt idx="87">
                  <c:v>-7.0583799999440089E-2</c:v>
                </c:pt>
                <c:pt idx="88">
                  <c:v>-9.9404800002957927E-2</c:v>
                </c:pt>
                <c:pt idx="89">
                  <c:v>-4.7195999999530613E-2</c:v>
                </c:pt>
                <c:pt idx="90">
                  <c:v>-5.2915600001142593E-2</c:v>
                </c:pt>
                <c:pt idx="91">
                  <c:v>3.3188800000061747E-2</c:v>
                </c:pt>
                <c:pt idx="92">
                  <c:v>5.7345399996847846E-2</c:v>
                </c:pt>
                <c:pt idx="93">
                  <c:v>1.6501999994943617E-2</c:v>
                </c:pt>
                <c:pt idx="94">
                  <c:v>-9.0530800000124145E-2</c:v>
                </c:pt>
                <c:pt idx="95">
                  <c:v>-1.433020000331453E-2</c:v>
                </c:pt>
                <c:pt idx="96">
                  <c:v>-1.9069200003286824E-2</c:v>
                </c:pt>
                <c:pt idx="97">
                  <c:v>2.5323799996840535E-2</c:v>
                </c:pt>
                <c:pt idx="98">
                  <c:v>3.7595999998302432E-2</c:v>
                </c:pt>
                <c:pt idx="99">
                  <c:v>7.6857000000018161E-2</c:v>
                </c:pt>
                <c:pt idx="100">
                  <c:v>1.8483399995602667E-2</c:v>
                </c:pt>
                <c:pt idx="101">
                  <c:v>-7.0958799999061739E-2</c:v>
                </c:pt>
                <c:pt idx="102">
                  <c:v>1.1928600000828737E-2</c:v>
                </c:pt>
                <c:pt idx="103">
                  <c:v>2.0330000006651971E-3</c:v>
                </c:pt>
                <c:pt idx="104">
                  <c:v>-6.9148000002314802E-3</c:v>
                </c:pt>
                <c:pt idx="105">
                  <c:v>-0.19697520000045188</c:v>
                </c:pt>
                <c:pt idx="106">
                  <c:v>-2.2381599999789614E-2</c:v>
                </c:pt>
                <c:pt idx="107">
                  <c:v>0.22524479999992764</c:v>
                </c:pt>
                <c:pt idx="108">
                  <c:v>8.9898800000810297E-2</c:v>
                </c:pt>
                <c:pt idx="109">
                  <c:v>-1.0050000018964056E-3</c:v>
                </c:pt>
                <c:pt idx="110">
                  <c:v>2.1179200000915444E-2</c:v>
                </c:pt>
                <c:pt idx="111">
                  <c:v>-1.8359199999395059E-2</c:v>
                </c:pt>
                <c:pt idx="112">
                  <c:v>-2.2227200002816971E-2</c:v>
                </c:pt>
                <c:pt idx="113">
                  <c:v>-3.3685800000966992E-2</c:v>
                </c:pt>
                <c:pt idx="114">
                  <c:v>9.8197999977855943E-3</c:v>
                </c:pt>
                <c:pt idx="116">
                  <c:v>-5.6931800001621014E-2</c:v>
                </c:pt>
                <c:pt idx="117">
                  <c:v>-1.7928799999936018E-2</c:v>
                </c:pt>
                <c:pt idx="118">
                  <c:v>1.7994399997405708E-2</c:v>
                </c:pt>
                <c:pt idx="119">
                  <c:v>7.3441999993519858E-3</c:v>
                </c:pt>
                <c:pt idx="120">
                  <c:v>6.7073999998683576E-3</c:v>
                </c:pt>
                <c:pt idx="121">
                  <c:v>1.6035599997849204E-2</c:v>
                </c:pt>
                <c:pt idx="122">
                  <c:v>1.8906599998445017E-2</c:v>
                </c:pt>
                <c:pt idx="123">
                  <c:v>2.4759199994150549E-2</c:v>
                </c:pt>
                <c:pt idx="124">
                  <c:v>2.3639999926672317E-3</c:v>
                </c:pt>
                <c:pt idx="125">
                  <c:v>-2.8109899998526089E-2</c:v>
                </c:pt>
                <c:pt idx="126">
                  <c:v>7.4683999991975725E-3</c:v>
                </c:pt>
                <c:pt idx="127">
                  <c:v>1.4402199994947296E-2</c:v>
                </c:pt>
                <c:pt idx="149">
                  <c:v>2.3244599993631709E-2</c:v>
                </c:pt>
                <c:pt idx="154">
                  <c:v>-1.740040000731824E-2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C0-496B-B622-783C6742EA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28">
                  <c:v>2.4125200005073566E-2</c:v>
                </c:pt>
                <c:pt idx="129">
                  <c:v>2.5725200001033954E-2</c:v>
                </c:pt>
                <c:pt idx="130">
                  <c:v>2.762520000396762E-2</c:v>
                </c:pt>
                <c:pt idx="131">
                  <c:v>7.6237999965087511E-3</c:v>
                </c:pt>
                <c:pt idx="132">
                  <c:v>5.4196599994611461E-2</c:v>
                </c:pt>
                <c:pt idx="133">
                  <c:v>2.2083999996539205E-2</c:v>
                </c:pt>
                <c:pt idx="134">
                  <c:v>3.1696999998530373E-2</c:v>
                </c:pt>
                <c:pt idx="135">
                  <c:v>4.1697000000567641E-2</c:v>
                </c:pt>
                <c:pt idx="136">
                  <c:v>2.5905800001055468E-2</c:v>
                </c:pt>
                <c:pt idx="137">
                  <c:v>8.4277999994810671E-3</c:v>
                </c:pt>
                <c:pt idx="138">
                  <c:v>3.4949799999594688E-2</c:v>
                </c:pt>
                <c:pt idx="139">
                  <c:v>-1.6809700005978812E-2</c:v>
                </c:pt>
                <c:pt idx="140">
                  <c:v>5.9716399991884828E-2</c:v>
                </c:pt>
                <c:pt idx="141">
                  <c:v>2.113400000234833E-2</c:v>
                </c:pt>
                <c:pt idx="142">
                  <c:v>6.8178000001353212E-2</c:v>
                </c:pt>
                <c:pt idx="143">
                  <c:v>7.3438999999780208E-2</c:v>
                </c:pt>
                <c:pt idx="144">
                  <c:v>6.5491200002725236E-2</c:v>
                </c:pt>
                <c:pt idx="145">
                  <c:v>6.6875999997137114E-2</c:v>
                </c:pt>
                <c:pt idx="146">
                  <c:v>8.3312999995541759E-2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C0-496B-B622-783C6742EA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7">
                  <c:v>5.0705399997241329E-2</c:v>
                </c:pt>
                <c:pt idx="148">
                  <c:v>9.1889600000286009E-2</c:v>
                </c:pt>
                <c:pt idx="150">
                  <c:v>-3.9909000006446149E-2</c:v>
                </c:pt>
                <c:pt idx="151">
                  <c:v>-1.7524200004118029E-2</c:v>
                </c:pt>
                <c:pt idx="152">
                  <c:v>1.3632399997732136E-2</c:v>
                </c:pt>
                <c:pt idx="153">
                  <c:v>-2.2263200000452343E-2</c:v>
                </c:pt>
                <c:pt idx="155">
                  <c:v>3.1069399999978486E-2</c:v>
                </c:pt>
                <c:pt idx="156">
                  <c:v>3.4121599994250573E-2</c:v>
                </c:pt>
                <c:pt idx="157">
                  <c:v>-1.1598000004596543E-2</c:v>
                </c:pt>
                <c:pt idx="158">
                  <c:v>1.5454199994564988E-2</c:v>
                </c:pt>
                <c:pt idx="159">
                  <c:v>4.0032499993685633E-2</c:v>
                </c:pt>
                <c:pt idx="160">
                  <c:v>2.1039599996584002E-2</c:v>
                </c:pt>
                <c:pt idx="161">
                  <c:v>1.1272800002188887E-2</c:v>
                </c:pt>
                <c:pt idx="162">
                  <c:v>1.1268899994320236E-2</c:v>
                </c:pt>
                <c:pt idx="163">
                  <c:v>1.12650000010035E-2</c:v>
                </c:pt>
                <c:pt idx="164">
                  <c:v>1.1251100004301406E-2</c:v>
                </c:pt>
                <c:pt idx="165">
                  <c:v>1.1247199996432755E-2</c:v>
                </c:pt>
                <c:pt idx="166">
                  <c:v>1.1243300003116019E-2</c:v>
                </c:pt>
                <c:pt idx="167">
                  <c:v>1.1229400006413925E-2</c:v>
                </c:pt>
                <c:pt idx="168">
                  <c:v>1.1225499998545274E-2</c:v>
                </c:pt>
                <c:pt idx="169">
                  <c:v>1.122159999795258E-2</c:v>
                </c:pt>
                <c:pt idx="170">
                  <c:v>1.1207699993974529E-2</c:v>
                </c:pt>
                <c:pt idx="171">
                  <c:v>1.1203800000657793E-2</c:v>
                </c:pt>
                <c:pt idx="172">
                  <c:v>1.1199900000065099E-2</c:v>
                </c:pt>
                <c:pt idx="173">
                  <c:v>1.1195999992196448E-2</c:v>
                </c:pt>
                <c:pt idx="174">
                  <c:v>3.0617900003562681E-2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C0-496B-B622-783C6742EA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C0-496B-B622-783C6742EA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C0-496B-B622-783C6742EA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5">
                    <c:v>0</c:v>
                  </c:pt>
                  <c:pt idx="128">
                    <c:v>5.0000000000000001E-3</c:v>
                  </c:pt>
                  <c:pt idx="130">
                    <c:v>5.0000000000000001E-3</c:v>
                  </c:pt>
                  <c:pt idx="149">
                    <c:v>0</c:v>
                  </c:pt>
                  <c:pt idx="154">
                    <c:v>0</c:v>
                  </c:pt>
                  <c:pt idx="174">
                    <c:v>1.89E-3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C0-496B-B622-783C6742EA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-5704</c:v>
                </c:pt>
                <c:pt idx="1">
                  <c:v>-5600</c:v>
                </c:pt>
                <c:pt idx="2">
                  <c:v>-5541</c:v>
                </c:pt>
                <c:pt idx="3">
                  <c:v>-5541</c:v>
                </c:pt>
                <c:pt idx="4">
                  <c:v>-5540</c:v>
                </c:pt>
                <c:pt idx="5">
                  <c:v>-5540</c:v>
                </c:pt>
                <c:pt idx="6">
                  <c:v>-5540</c:v>
                </c:pt>
                <c:pt idx="7">
                  <c:v>-5539</c:v>
                </c:pt>
                <c:pt idx="8">
                  <c:v>-5539</c:v>
                </c:pt>
                <c:pt idx="9">
                  <c:v>-5520</c:v>
                </c:pt>
                <c:pt idx="10">
                  <c:v>-5516</c:v>
                </c:pt>
                <c:pt idx="11">
                  <c:v>-5515</c:v>
                </c:pt>
                <c:pt idx="12">
                  <c:v>-5514</c:v>
                </c:pt>
                <c:pt idx="13">
                  <c:v>-5430</c:v>
                </c:pt>
                <c:pt idx="14">
                  <c:v>-5324</c:v>
                </c:pt>
                <c:pt idx="15">
                  <c:v>-5069</c:v>
                </c:pt>
                <c:pt idx="16">
                  <c:v>-5055</c:v>
                </c:pt>
                <c:pt idx="17">
                  <c:v>-4989</c:v>
                </c:pt>
                <c:pt idx="18">
                  <c:v>-4988</c:v>
                </c:pt>
                <c:pt idx="19">
                  <c:v>-4987</c:v>
                </c:pt>
                <c:pt idx="20">
                  <c:v>-4986</c:v>
                </c:pt>
                <c:pt idx="21">
                  <c:v>-4985</c:v>
                </c:pt>
                <c:pt idx="22">
                  <c:v>-4984</c:v>
                </c:pt>
                <c:pt idx="23">
                  <c:v>-4983</c:v>
                </c:pt>
                <c:pt idx="24">
                  <c:v>-4792</c:v>
                </c:pt>
                <c:pt idx="25">
                  <c:v>-4791</c:v>
                </c:pt>
                <c:pt idx="26">
                  <c:v>-4789</c:v>
                </c:pt>
                <c:pt idx="27">
                  <c:v>-4771</c:v>
                </c:pt>
                <c:pt idx="28">
                  <c:v>-4710</c:v>
                </c:pt>
                <c:pt idx="29">
                  <c:v>-4705</c:v>
                </c:pt>
                <c:pt idx="30">
                  <c:v>-4704</c:v>
                </c:pt>
                <c:pt idx="31">
                  <c:v>-4622</c:v>
                </c:pt>
                <c:pt idx="32">
                  <c:v>-4601</c:v>
                </c:pt>
                <c:pt idx="33">
                  <c:v>-4599</c:v>
                </c:pt>
                <c:pt idx="34">
                  <c:v>-4598</c:v>
                </c:pt>
                <c:pt idx="35">
                  <c:v>-4598</c:v>
                </c:pt>
                <c:pt idx="36">
                  <c:v>-4579</c:v>
                </c:pt>
                <c:pt idx="37">
                  <c:v>-4579</c:v>
                </c:pt>
                <c:pt idx="38">
                  <c:v>-4540</c:v>
                </c:pt>
                <c:pt idx="39">
                  <c:v>-4518</c:v>
                </c:pt>
                <c:pt idx="40">
                  <c:v>-4516</c:v>
                </c:pt>
                <c:pt idx="41">
                  <c:v>-4496</c:v>
                </c:pt>
                <c:pt idx="42">
                  <c:v>-4496</c:v>
                </c:pt>
                <c:pt idx="43">
                  <c:v>-4494</c:v>
                </c:pt>
                <c:pt idx="44">
                  <c:v>-4494</c:v>
                </c:pt>
                <c:pt idx="45">
                  <c:v>-4493</c:v>
                </c:pt>
                <c:pt idx="46">
                  <c:v>-4433</c:v>
                </c:pt>
                <c:pt idx="47">
                  <c:v>-4413</c:v>
                </c:pt>
                <c:pt idx="48">
                  <c:v>-4413</c:v>
                </c:pt>
                <c:pt idx="49">
                  <c:v>-4351</c:v>
                </c:pt>
                <c:pt idx="50">
                  <c:v>-4350</c:v>
                </c:pt>
                <c:pt idx="51">
                  <c:v>-4328</c:v>
                </c:pt>
                <c:pt idx="52">
                  <c:v>-4304</c:v>
                </c:pt>
                <c:pt idx="53">
                  <c:v>-4132</c:v>
                </c:pt>
                <c:pt idx="54">
                  <c:v>-4070</c:v>
                </c:pt>
                <c:pt idx="55">
                  <c:v>-4051</c:v>
                </c:pt>
                <c:pt idx="56">
                  <c:v>-4049</c:v>
                </c:pt>
                <c:pt idx="57">
                  <c:v>-4047</c:v>
                </c:pt>
                <c:pt idx="58">
                  <c:v>-4046</c:v>
                </c:pt>
                <c:pt idx="59">
                  <c:v>-3944</c:v>
                </c:pt>
                <c:pt idx="60">
                  <c:v>-3856</c:v>
                </c:pt>
                <c:pt idx="61">
                  <c:v>-3777</c:v>
                </c:pt>
                <c:pt idx="62">
                  <c:v>-2483</c:v>
                </c:pt>
                <c:pt idx="63">
                  <c:v>-2482</c:v>
                </c:pt>
                <c:pt idx="64">
                  <c:v>-2481</c:v>
                </c:pt>
                <c:pt idx="65">
                  <c:v>-2478</c:v>
                </c:pt>
                <c:pt idx="66">
                  <c:v>-2460</c:v>
                </c:pt>
                <c:pt idx="67">
                  <c:v>-2459</c:v>
                </c:pt>
                <c:pt idx="68">
                  <c:v>-2399</c:v>
                </c:pt>
                <c:pt idx="69">
                  <c:v>-2398</c:v>
                </c:pt>
                <c:pt idx="70">
                  <c:v>-2397</c:v>
                </c:pt>
                <c:pt idx="71">
                  <c:v>-2396</c:v>
                </c:pt>
                <c:pt idx="72">
                  <c:v>-2395</c:v>
                </c:pt>
                <c:pt idx="73">
                  <c:v>-2394</c:v>
                </c:pt>
                <c:pt idx="74">
                  <c:v>-2288</c:v>
                </c:pt>
                <c:pt idx="75">
                  <c:v>-2288</c:v>
                </c:pt>
                <c:pt idx="76">
                  <c:v>-2271</c:v>
                </c:pt>
                <c:pt idx="77">
                  <c:v>-2206</c:v>
                </c:pt>
                <c:pt idx="78">
                  <c:v>-2205</c:v>
                </c:pt>
                <c:pt idx="79">
                  <c:v>-2204</c:v>
                </c:pt>
                <c:pt idx="80">
                  <c:v>-2203</c:v>
                </c:pt>
                <c:pt idx="81">
                  <c:v>-1842</c:v>
                </c:pt>
                <c:pt idx="82">
                  <c:v>-1840</c:v>
                </c:pt>
                <c:pt idx="83">
                  <c:v>-1821</c:v>
                </c:pt>
                <c:pt idx="84">
                  <c:v>-1647</c:v>
                </c:pt>
                <c:pt idx="85">
                  <c:v>-1457</c:v>
                </c:pt>
                <c:pt idx="86">
                  <c:v>-1380</c:v>
                </c:pt>
                <c:pt idx="87">
                  <c:v>-1379</c:v>
                </c:pt>
                <c:pt idx="88">
                  <c:v>-1184</c:v>
                </c:pt>
                <c:pt idx="89">
                  <c:v>-1180</c:v>
                </c:pt>
                <c:pt idx="90">
                  <c:v>-1098</c:v>
                </c:pt>
                <c:pt idx="91">
                  <c:v>-1096</c:v>
                </c:pt>
                <c:pt idx="92">
                  <c:v>-1093</c:v>
                </c:pt>
                <c:pt idx="93">
                  <c:v>-1090</c:v>
                </c:pt>
                <c:pt idx="94">
                  <c:v>-1014</c:v>
                </c:pt>
                <c:pt idx="95">
                  <c:v>-991</c:v>
                </c:pt>
                <c:pt idx="96">
                  <c:v>-986</c:v>
                </c:pt>
                <c:pt idx="97">
                  <c:v>-921</c:v>
                </c:pt>
                <c:pt idx="98">
                  <c:v>-820</c:v>
                </c:pt>
                <c:pt idx="99">
                  <c:v>-815</c:v>
                </c:pt>
                <c:pt idx="100">
                  <c:v>-803</c:v>
                </c:pt>
                <c:pt idx="101">
                  <c:v>-754</c:v>
                </c:pt>
                <c:pt idx="102">
                  <c:v>-737</c:v>
                </c:pt>
                <c:pt idx="103">
                  <c:v>-735</c:v>
                </c:pt>
                <c:pt idx="104">
                  <c:v>-734</c:v>
                </c:pt>
                <c:pt idx="105">
                  <c:v>-716</c:v>
                </c:pt>
                <c:pt idx="106">
                  <c:v>-628</c:v>
                </c:pt>
                <c:pt idx="107">
                  <c:v>-616</c:v>
                </c:pt>
                <c:pt idx="108">
                  <c:v>-546</c:v>
                </c:pt>
                <c:pt idx="109">
                  <c:v>-525</c:v>
                </c:pt>
                <c:pt idx="110">
                  <c:v>-464</c:v>
                </c:pt>
                <c:pt idx="111">
                  <c:v>-436</c:v>
                </c:pt>
                <c:pt idx="112">
                  <c:v>-376</c:v>
                </c:pt>
                <c:pt idx="113">
                  <c:v>-289</c:v>
                </c:pt>
                <c:pt idx="114">
                  <c:v>-241</c:v>
                </c:pt>
                <c:pt idx="115">
                  <c:v>0</c:v>
                </c:pt>
                <c:pt idx="116">
                  <c:v>281</c:v>
                </c:pt>
                <c:pt idx="117">
                  <c:v>396</c:v>
                </c:pt>
                <c:pt idx="118">
                  <c:v>452</c:v>
                </c:pt>
                <c:pt idx="119">
                  <c:v>861</c:v>
                </c:pt>
                <c:pt idx="120">
                  <c:v>1117</c:v>
                </c:pt>
                <c:pt idx="121">
                  <c:v>1698</c:v>
                </c:pt>
                <c:pt idx="122">
                  <c:v>1753</c:v>
                </c:pt>
                <c:pt idx="123">
                  <c:v>3436</c:v>
                </c:pt>
                <c:pt idx="124">
                  <c:v>3620</c:v>
                </c:pt>
                <c:pt idx="125">
                  <c:v>3620.5</c:v>
                </c:pt>
                <c:pt idx="126">
                  <c:v>3622</c:v>
                </c:pt>
                <c:pt idx="127">
                  <c:v>4751</c:v>
                </c:pt>
                <c:pt idx="128">
                  <c:v>5466</c:v>
                </c:pt>
                <c:pt idx="129">
                  <c:v>5466</c:v>
                </c:pt>
                <c:pt idx="130">
                  <c:v>5466</c:v>
                </c:pt>
                <c:pt idx="131">
                  <c:v>5579</c:v>
                </c:pt>
                <c:pt idx="132">
                  <c:v>6203</c:v>
                </c:pt>
                <c:pt idx="133">
                  <c:v>6220</c:v>
                </c:pt>
                <c:pt idx="134">
                  <c:v>6385</c:v>
                </c:pt>
                <c:pt idx="135">
                  <c:v>6385</c:v>
                </c:pt>
                <c:pt idx="136">
                  <c:v>6389</c:v>
                </c:pt>
                <c:pt idx="137">
                  <c:v>6399</c:v>
                </c:pt>
                <c:pt idx="138">
                  <c:v>6409</c:v>
                </c:pt>
                <c:pt idx="139">
                  <c:v>6461.5</c:v>
                </c:pt>
                <c:pt idx="140">
                  <c:v>6462</c:v>
                </c:pt>
                <c:pt idx="141">
                  <c:v>6470</c:v>
                </c:pt>
                <c:pt idx="142">
                  <c:v>6490</c:v>
                </c:pt>
                <c:pt idx="143">
                  <c:v>6495</c:v>
                </c:pt>
                <c:pt idx="144">
                  <c:v>6496</c:v>
                </c:pt>
                <c:pt idx="145">
                  <c:v>6580</c:v>
                </c:pt>
                <c:pt idx="146">
                  <c:v>6665</c:v>
                </c:pt>
                <c:pt idx="147">
                  <c:v>7707</c:v>
                </c:pt>
                <c:pt idx="148">
                  <c:v>7768</c:v>
                </c:pt>
                <c:pt idx="149">
                  <c:v>8043</c:v>
                </c:pt>
                <c:pt idx="150">
                  <c:v>8155</c:v>
                </c:pt>
                <c:pt idx="151">
                  <c:v>8239</c:v>
                </c:pt>
                <c:pt idx="152">
                  <c:v>8242</c:v>
                </c:pt>
                <c:pt idx="153">
                  <c:v>8244</c:v>
                </c:pt>
                <c:pt idx="154">
                  <c:v>8318</c:v>
                </c:pt>
                <c:pt idx="155">
                  <c:v>8327</c:v>
                </c:pt>
                <c:pt idx="156">
                  <c:v>8328</c:v>
                </c:pt>
                <c:pt idx="157">
                  <c:v>8410</c:v>
                </c:pt>
                <c:pt idx="158">
                  <c:v>8411</c:v>
                </c:pt>
                <c:pt idx="159">
                  <c:v>8412.5</c:v>
                </c:pt>
                <c:pt idx="160">
                  <c:v>8518</c:v>
                </c:pt>
                <c:pt idx="161">
                  <c:v>8524</c:v>
                </c:pt>
                <c:pt idx="162">
                  <c:v>8524.5</c:v>
                </c:pt>
                <c:pt idx="163">
                  <c:v>8525</c:v>
                </c:pt>
                <c:pt idx="164">
                  <c:v>8525.5</c:v>
                </c:pt>
                <c:pt idx="165">
                  <c:v>8526</c:v>
                </c:pt>
                <c:pt idx="166">
                  <c:v>8526.5</c:v>
                </c:pt>
                <c:pt idx="167">
                  <c:v>8527</c:v>
                </c:pt>
                <c:pt idx="168">
                  <c:v>8527.5</c:v>
                </c:pt>
                <c:pt idx="169">
                  <c:v>8528</c:v>
                </c:pt>
                <c:pt idx="170">
                  <c:v>8528.5</c:v>
                </c:pt>
                <c:pt idx="171">
                  <c:v>8529</c:v>
                </c:pt>
                <c:pt idx="172">
                  <c:v>8529.5</c:v>
                </c:pt>
                <c:pt idx="173">
                  <c:v>8530</c:v>
                </c:pt>
                <c:pt idx="174">
                  <c:v>8619.5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-7.560944593891809E-3</c:v>
                </c:pt>
                <c:pt idx="1">
                  <c:v>-7.3501089127577315E-3</c:v>
                </c:pt>
                <c:pt idx="2">
                  <c:v>-7.2305002090374375E-3</c:v>
                </c:pt>
                <c:pt idx="3">
                  <c:v>-7.2305002090374375E-3</c:v>
                </c:pt>
                <c:pt idx="4">
                  <c:v>-7.2284729428726859E-3</c:v>
                </c:pt>
                <c:pt idx="5">
                  <c:v>-7.2284729428726859E-3</c:v>
                </c:pt>
                <c:pt idx="6">
                  <c:v>-7.2284729428726859E-3</c:v>
                </c:pt>
                <c:pt idx="7">
                  <c:v>-7.226445676707936E-3</c:v>
                </c:pt>
                <c:pt idx="8">
                  <c:v>-7.226445676707936E-3</c:v>
                </c:pt>
                <c:pt idx="9">
                  <c:v>-7.1879276195776706E-3</c:v>
                </c:pt>
                <c:pt idx="10">
                  <c:v>-7.1798185549186693E-3</c:v>
                </c:pt>
                <c:pt idx="11">
                  <c:v>-7.1777912887539177E-3</c:v>
                </c:pt>
                <c:pt idx="12">
                  <c:v>-7.1757640225891678E-3</c:v>
                </c:pt>
                <c:pt idx="13">
                  <c:v>-7.0054736647501038E-3</c:v>
                </c:pt>
                <c:pt idx="14">
                  <c:v>-6.7905834512865249E-3</c:v>
                </c:pt>
                <c:pt idx="15">
                  <c:v>-6.273630579275085E-3</c:v>
                </c:pt>
                <c:pt idx="16">
                  <c:v>-6.2452488529685744E-3</c:v>
                </c:pt>
                <c:pt idx="17">
                  <c:v>-6.1114492860950258E-3</c:v>
                </c:pt>
                <c:pt idx="18">
                  <c:v>-6.1094220199302742E-3</c:v>
                </c:pt>
                <c:pt idx="19">
                  <c:v>-6.1073947537655243E-3</c:v>
                </c:pt>
                <c:pt idx="20">
                  <c:v>-6.1053674876007727E-3</c:v>
                </c:pt>
                <c:pt idx="21">
                  <c:v>-6.1033402214360228E-3</c:v>
                </c:pt>
                <c:pt idx="22">
                  <c:v>-6.1013129552712712E-3</c:v>
                </c:pt>
                <c:pt idx="23">
                  <c:v>-6.0992856891065213E-3</c:v>
                </c:pt>
                <c:pt idx="24">
                  <c:v>-5.7120778516391284E-3</c:v>
                </c:pt>
                <c:pt idx="25">
                  <c:v>-5.7100505854743768E-3</c:v>
                </c:pt>
                <c:pt idx="26">
                  <c:v>-5.7059960531448753E-3</c:v>
                </c:pt>
                <c:pt idx="27">
                  <c:v>-5.6695052621793633E-3</c:v>
                </c:pt>
                <c:pt idx="28">
                  <c:v>-5.5458420261295677E-3</c:v>
                </c:pt>
                <c:pt idx="29">
                  <c:v>-5.5357056953058131E-3</c:v>
                </c:pt>
                <c:pt idx="30">
                  <c:v>-5.5336784291410632E-3</c:v>
                </c:pt>
                <c:pt idx="31">
                  <c:v>-5.3674426036315007E-3</c:v>
                </c:pt>
                <c:pt idx="32">
                  <c:v>-5.3248700141717356E-3</c:v>
                </c:pt>
                <c:pt idx="33">
                  <c:v>-5.3208154818422341E-3</c:v>
                </c:pt>
                <c:pt idx="34">
                  <c:v>-5.3187882156774842E-3</c:v>
                </c:pt>
                <c:pt idx="35">
                  <c:v>-5.3187882156774842E-3</c:v>
                </c:pt>
                <c:pt idx="36">
                  <c:v>-5.2802701585472189E-3</c:v>
                </c:pt>
                <c:pt idx="37">
                  <c:v>-5.2802701585472189E-3</c:v>
                </c:pt>
                <c:pt idx="38">
                  <c:v>-5.20120677812194E-3</c:v>
                </c:pt>
                <c:pt idx="39">
                  <c:v>-5.1566069224974233E-3</c:v>
                </c:pt>
                <c:pt idx="40">
                  <c:v>-5.1525523901679218E-3</c:v>
                </c:pt>
                <c:pt idx="41">
                  <c:v>-5.1120070668729065E-3</c:v>
                </c:pt>
                <c:pt idx="42">
                  <c:v>-5.1120070668729065E-3</c:v>
                </c:pt>
                <c:pt idx="43">
                  <c:v>-5.1079525345434067E-3</c:v>
                </c:pt>
                <c:pt idx="44">
                  <c:v>-5.1079525345434067E-3</c:v>
                </c:pt>
                <c:pt idx="45">
                  <c:v>-5.1059252683786551E-3</c:v>
                </c:pt>
                <c:pt idx="46">
                  <c:v>-4.9842892984936112E-3</c:v>
                </c:pt>
                <c:pt idx="47">
                  <c:v>-4.9437439751985959E-3</c:v>
                </c:pt>
                <c:pt idx="48">
                  <c:v>-4.9437439751985959E-3</c:v>
                </c:pt>
                <c:pt idx="49">
                  <c:v>-4.8180534729840487E-3</c:v>
                </c:pt>
                <c:pt idx="50">
                  <c:v>-4.8160262068192988E-3</c:v>
                </c:pt>
                <c:pt idx="51">
                  <c:v>-4.7714263511947821E-3</c:v>
                </c:pt>
                <c:pt idx="52">
                  <c:v>-4.7227719632407638E-3</c:v>
                </c:pt>
                <c:pt idx="53">
                  <c:v>-4.3740821829036363E-3</c:v>
                </c:pt>
                <c:pt idx="54">
                  <c:v>-4.2483916806890891E-3</c:v>
                </c:pt>
                <c:pt idx="55">
                  <c:v>-4.2098736235588255E-3</c:v>
                </c:pt>
                <c:pt idx="56">
                  <c:v>-4.205819091229324E-3</c:v>
                </c:pt>
                <c:pt idx="57">
                  <c:v>-4.2017645588998224E-3</c:v>
                </c:pt>
                <c:pt idx="58">
                  <c:v>-4.1997372927350708E-3</c:v>
                </c:pt>
                <c:pt idx="59">
                  <c:v>-3.9929561439304949E-3</c:v>
                </c:pt>
                <c:pt idx="60">
                  <c:v>-3.8145567214324296E-3</c:v>
                </c:pt>
                <c:pt idx="61">
                  <c:v>-3.6544026944171212E-3</c:v>
                </c:pt>
                <c:pt idx="62">
                  <c:v>-1.031120277229655E-3</c:v>
                </c:pt>
                <c:pt idx="63">
                  <c:v>-1.0290930110649042E-3</c:v>
                </c:pt>
                <c:pt idx="64">
                  <c:v>-1.0270657449001535E-3</c:v>
                </c:pt>
                <c:pt idx="65">
                  <c:v>-1.0209839464059012E-3</c:v>
                </c:pt>
                <c:pt idx="66">
                  <c:v>-9.8449315544038834E-4</c:v>
                </c:pt>
                <c:pt idx="67">
                  <c:v>-9.8246588927563758E-4</c:v>
                </c:pt>
                <c:pt idx="68">
                  <c:v>-8.6082991939059276E-4</c:v>
                </c:pt>
                <c:pt idx="69">
                  <c:v>-8.58802653225842E-4</c:v>
                </c:pt>
                <c:pt idx="70">
                  <c:v>-8.5677538706109124E-4</c:v>
                </c:pt>
                <c:pt idx="71">
                  <c:v>-8.5474812089634047E-4</c:v>
                </c:pt>
                <c:pt idx="72">
                  <c:v>-8.5272085473158971E-4</c:v>
                </c:pt>
                <c:pt idx="73">
                  <c:v>-8.5069358856683895E-4</c:v>
                </c:pt>
                <c:pt idx="74">
                  <c:v>-6.3580337510325997E-4</c:v>
                </c:pt>
                <c:pt idx="75">
                  <c:v>-6.3580337510325997E-4</c:v>
                </c:pt>
                <c:pt idx="76">
                  <c:v>-6.0133985030249703E-4</c:v>
                </c:pt>
                <c:pt idx="77">
                  <c:v>-4.695675495936984E-4</c:v>
                </c:pt>
                <c:pt idx="78">
                  <c:v>-4.6754028342894764E-4</c:v>
                </c:pt>
                <c:pt idx="79">
                  <c:v>-4.6551301726419688E-4</c:v>
                </c:pt>
                <c:pt idx="80">
                  <c:v>-4.6348575109944612E-4</c:v>
                </c:pt>
                <c:pt idx="81">
                  <c:v>2.6835733437557312E-4</c:v>
                </c:pt>
                <c:pt idx="82">
                  <c:v>2.7241186670507464E-4</c:v>
                </c:pt>
                <c:pt idx="83">
                  <c:v>3.1092992383533868E-4</c:v>
                </c:pt>
                <c:pt idx="84">
                  <c:v>6.6367423650196856E-4</c:v>
                </c:pt>
                <c:pt idx="85">
                  <c:v>1.0488548078046102E-3</c:v>
                </c:pt>
                <c:pt idx="86">
                  <c:v>1.204954302490418E-3</c:v>
                </c:pt>
                <c:pt idx="87">
                  <c:v>1.2069815686551683E-3</c:v>
                </c:pt>
                <c:pt idx="88">
                  <c:v>1.6022984707815642E-3</c:v>
                </c:pt>
                <c:pt idx="89">
                  <c:v>1.6104075354405668E-3</c:v>
                </c:pt>
                <c:pt idx="90">
                  <c:v>1.7766433609501284E-3</c:v>
                </c:pt>
                <c:pt idx="91">
                  <c:v>1.7806978932796299E-3</c:v>
                </c:pt>
                <c:pt idx="92">
                  <c:v>1.7867796917738817E-3</c:v>
                </c:pt>
                <c:pt idx="93">
                  <c:v>1.792861490268134E-3</c:v>
                </c:pt>
                <c:pt idx="94">
                  <c:v>1.946933718789191E-3</c:v>
                </c:pt>
                <c:pt idx="95">
                  <c:v>1.9935608405784581E-3</c:v>
                </c:pt>
                <c:pt idx="96">
                  <c:v>2.0036971714022119E-3</c:v>
                </c:pt>
                <c:pt idx="97">
                  <c:v>2.1354694721110101E-3</c:v>
                </c:pt>
                <c:pt idx="98">
                  <c:v>2.3402233547508357E-3</c:v>
                </c:pt>
                <c:pt idx="99">
                  <c:v>2.3503596855745891E-3</c:v>
                </c:pt>
                <c:pt idx="100">
                  <c:v>2.3746868795515982E-3</c:v>
                </c:pt>
                <c:pt idx="101">
                  <c:v>2.4740229216243846E-3</c:v>
                </c:pt>
                <c:pt idx="102">
                  <c:v>2.5084864464251476E-3</c:v>
                </c:pt>
                <c:pt idx="103">
                  <c:v>2.5125409787546491E-3</c:v>
                </c:pt>
                <c:pt idx="104">
                  <c:v>2.5145682449193999E-3</c:v>
                </c:pt>
                <c:pt idx="105">
                  <c:v>2.5510590358849131E-3</c:v>
                </c:pt>
                <c:pt idx="106">
                  <c:v>2.7294584583829789E-3</c:v>
                </c:pt>
                <c:pt idx="107">
                  <c:v>2.753785652359988E-3</c:v>
                </c:pt>
                <c:pt idx="108">
                  <c:v>2.89569428389254E-3</c:v>
                </c:pt>
                <c:pt idx="109">
                  <c:v>2.9382668733523055E-3</c:v>
                </c:pt>
                <c:pt idx="110">
                  <c:v>3.0619301094021011E-3</c:v>
                </c:pt>
                <c:pt idx="111">
                  <c:v>3.118693562015122E-3</c:v>
                </c:pt>
                <c:pt idx="112">
                  <c:v>3.2403295319001668E-3</c:v>
                </c:pt>
                <c:pt idx="113">
                  <c:v>3.4167016882334818E-3</c:v>
                </c:pt>
                <c:pt idx="114">
                  <c:v>3.5140104641415175E-3</c:v>
                </c:pt>
                <c:pt idx="115">
                  <c:v>4.0025816098464475E-3</c:v>
                </c:pt>
                <c:pt idx="116">
                  <c:v>4.5722434021414071E-3</c:v>
                </c:pt>
                <c:pt idx="117">
                  <c:v>4.805379011087743E-3</c:v>
                </c:pt>
                <c:pt idx="118">
                  <c:v>4.9189059163137847E-3</c:v>
                </c:pt>
                <c:pt idx="119">
                  <c:v>5.7480577776968401E-3</c:v>
                </c:pt>
                <c:pt idx="120">
                  <c:v>6.2670379158730315E-3</c:v>
                </c:pt>
                <c:pt idx="121">
                  <c:v>7.4448795575932144E-3</c:v>
                </c:pt>
                <c:pt idx="122">
                  <c:v>7.5563791966545054E-3</c:v>
                </c:pt>
                <c:pt idx="123">
                  <c:v>1.0968268151930012E-2</c:v>
                </c:pt>
                <c:pt idx="124">
                  <c:v>1.1341285126244148E-2</c:v>
                </c:pt>
                <c:pt idx="125">
                  <c:v>1.1342298759326524E-2</c:v>
                </c:pt>
                <c:pt idx="126">
                  <c:v>1.134533965857365E-2</c:v>
                </c:pt>
                <c:pt idx="127">
                  <c:v>1.3634123158577243E-2</c:v>
                </c:pt>
                <c:pt idx="128">
                  <c:v>1.5083618466374026E-2</c:v>
                </c:pt>
                <c:pt idx="129">
                  <c:v>1.5083618466374026E-2</c:v>
                </c:pt>
                <c:pt idx="130">
                  <c:v>1.5083618466374026E-2</c:v>
                </c:pt>
                <c:pt idx="131">
                  <c:v>1.531269954299086E-2</c:v>
                </c:pt>
                <c:pt idx="132">
                  <c:v>1.6577713629795328E-2</c:v>
                </c:pt>
                <c:pt idx="133">
                  <c:v>1.6612177154596088E-2</c:v>
                </c:pt>
                <c:pt idx="134">
                  <c:v>1.6946676071779961E-2</c:v>
                </c:pt>
                <c:pt idx="135">
                  <c:v>1.6946676071779961E-2</c:v>
                </c:pt>
                <c:pt idx="136">
                  <c:v>1.6954785136438964E-2</c:v>
                </c:pt>
                <c:pt idx="137">
                  <c:v>1.6975057798086474E-2</c:v>
                </c:pt>
                <c:pt idx="138">
                  <c:v>1.699533045973398E-2</c:v>
                </c:pt>
                <c:pt idx="139">
                  <c:v>1.7101761933383391E-2</c:v>
                </c:pt>
                <c:pt idx="140">
                  <c:v>1.7102775566465771E-2</c:v>
                </c:pt>
                <c:pt idx="141">
                  <c:v>1.7118993695783777E-2</c:v>
                </c:pt>
                <c:pt idx="142">
                  <c:v>1.7159539019078789E-2</c:v>
                </c:pt>
                <c:pt idx="143">
                  <c:v>1.7169675349902543E-2</c:v>
                </c:pt>
                <c:pt idx="144">
                  <c:v>1.7171702616067295E-2</c:v>
                </c:pt>
                <c:pt idx="145">
                  <c:v>1.7341992973906359E-2</c:v>
                </c:pt>
                <c:pt idx="146">
                  <c:v>1.7514310597910171E-2</c:v>
                </c:pt>
                <c:pt idx="147">
                  <c:v>1.9626721941580449E-2</c:v>
                </c:pt>
                <c:pt idx="148">
                  <c:v>1.9750385177630246E-2</c:v>
                </c:pt>
                <c:pt idx="149">
                  <c:v>2.0307883372936701E-2</c:v>
                </c:pt>
                <c:pt idx="150">
                  <c:v>2.0534937183388779E-2</c:v>
                </c:pt>
                <c:pt idx="151">
                  <c:v>2.0705227541227847E-2</c:v>
                </c:pt>
                <c:pt idx="152">
                  <c:v>2.0711309339722095E-2</c:v>
                </c:pt>
                <c:pt idx="153">
                  <c:v>2.0715363872051598E-2</c:v>
                </c:pt>
                <c:pt idx="154">
                  <c:v>2.0865381568243156E-2</c:v>
                </c:pt>
                <c:pt idx="155">
                  <c:v>2.0883626963725914E-2</c:v>
                </c:pt>
                <c:pt idx="156">
                  <c:v>2.0885654229890659E-2</c:v>
                </c:pt>
                <c:pt idx="157">
                  <c:v>2.1051890055400223E-2</c:v>
                </c:pt>
                <c:pt idx="158">
                  <c:v>2.1053917321564974E-2</c:v>
                </c:pt>
                <c:pt idx="159">
                  <c:v>2.1056958220812098E-2</c:v>
                </c:pt>
                <c:pt idx="160">
                  <c:v>2.1270834801193302E-2</c:v>
                </c:pt>
                <c:pt idx="161">
                  <c:v>2.1282998398181811E-2</c:v>
                </c:pt>
                <c:pt idx="162">
                  <c:v>2.1284012031264184E-2</c:v>
                </c:pt>
                <c:pt idx="163">
                  <c:v>2.1285025664346556E-2</c:v>
                </c:pt>
                <c:pt idx="164">
                  <c:v>2.1286039297428935E-2</c:v>
                </c:pt>
                <c:pt idx="165">
                  <c:v>2.1287052930511308E-2</c:v>
                </c:pt>
                <c:pt idx="166">
                  <c:v>2.1288066563593687E-2</c:v>
                </c:pt>
                <c:pt idx="167">
                  <c:v>2.1289080196676059E-2</c:v>
                </c:pt>
                <c:pt idx="168">
                  <c:v>2.1290093829758439E-2</c:v>
                </c:pt>
                <c:pt idx="169">
                  <c:v>2.1291107462840811E-2</c:v>
                </c:pt>
                <c:pt idx="170">
                  <c:v>2.1292121095923183E-2</c:v>
                </c:pt>
                <c:pt idx="171">
                  <c:v>2.1293134729005563E-2</c:v>
                </c:pt>
                <c:pt idx="172">
                  <c:v>2.1294148362087935E-2</c:v>
                </c:pt>
                <c:pt idx="173">
                  <c:v>2.1295161995170314E-2</c:v>
                </c:pt>
                <c:pt idx="174">
                  <c:v>2.1476602316915505E-2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C0-496B-B622-783C6742E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19216"/>
        <c:axId val="1"/>
      </c:scatterChart>
      <c:valAx>
        <c:axId val="77581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19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157894736842105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441704-EE67-D116-E78D-CE948F8EE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249" TargetMode="External"/><Relationship Id="rId7" Type="http://schemas.openxmlformats.org/officeDocument/2006/relationships/hyperlink" Target="http://www.bav-astro.de/sfs/BAVM_link.php?BAVMnr=174" TargetMode="External"/><Relationship Id="rId12" Type="http://schemas.openxmlformats.org/officeDocument/2006/relationships/hyperlink" Target="http://www.bav-astro.de/sfs/BAVM_link.php?BAVMnr=204" TargetMode="External"/><Relationship Id="rId17" Type="http://schemas.openxmlformats.org/officeDocument/2006/relationships/hyperlink" Target="http://vsolj.cetus-net.org/no48.pdf" TargetMode="External"/><Relationship Id="rId2" Type="http://schemas.openxmlformats.org/officeDocument/2006/relationships/hyperlink" Target="http://vsolj.cetus-net.org/no47.pdf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154" TargetMode="External"/><Relationship Id="rId11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bav-astro.de/sfs/BAVM_link.php?BAVMnr=143" TargetMode="External"/><Relationship Id="rId1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vsolj.cetus-net.org/no47.pdf" TargetMode="External"/><Relationship Id="rId9" Type="http://schemas.openxmlformats.org/officeDocument/2006/relationships/hyperlink" Target="http://vsolj.cetus-net.org/no45.pdf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4"/>
  <sheetViews>
    <sheetView tabSelected="1" workbookViewId="0">
      <pane xSplit="14" ySplit="22" topLeftCell="P178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3.7109375" customWidth="1"/>
    <col min="18" max="18" width="10.28515625" customWidth="1"/>
    <col min="19" max="19" width="15.28515625" customWidth="1"/>
  </cols>
  <sheetData>
    <row r="1" spans="1:7" ht="20.25">
      <c r="A1" s="1" t="s">
        <v>35</v>
      </c>
    </row>
    <row r="2" spans="1:7">
      <c r="A2" t="s">
        <v>23</v>
      </c>
      <c r="B2" s="29" t="s">
        <v>36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21506.850600000002</v>
      </c>
      <c r="D4" s="9">
        <v>3.9529478</v>
      </c>
      <c r="E4" s="30" t="s">
        <v>37</v>
      </c>
    </row>
    <row r="6" spans="1:7">
      <c r="A6" s="5" t="s">
        <v>1</v>
      </c>
    </row>
    <row r="7" spans="1:7">
      <c r="A7" t="s">
        <v>2</v>
      </c>
      <c r="C7">
        <f>+C4</f>
        <v>21506.850600000002</v>
      </c>
    </row>
    <row r="8" spans="1:7">
      <c r="A8" t="s">
        <v>3</v>
      </c>
      <c r="C8">
        <f>+D4</f>
        <v>3.9529478</v>
      </c>
    </row>
    <row r="9" spans="1:7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INTERCEPT(INDIRECT($G$11):G992,INDIRECT($F$11):F992)</f>
        <v>4.0025816098464475E-3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2.0272661647507462E-6</v>
      </c>
      <c r="D12" s="3"/>
      <c r="E12" s="12"/>
    </row>
    <row r="13" spans="1:7">
      <c r="A13" s="12" t="s">
        <v>18</v>
      </c>
      <c r="B13" s="12"/>
      <c r="C13" s="3" t="s">
        <v>13</v>
      </c>
      <c r="D13" s="16" t="s">
        <v>43</v>
      </c>
      <c r="E13" s="13">
        <v>1</v>
      </c>
    </row>
    <row r="14" spans="1:7">
      <c r="A14" s="12"/>
      <c r="B14" s="12"/>
      <c r="C14" s="12"/>
      <c r="D14" s="16" t="s">
        <v>30</v>
      </c>
      <c r="E14" s="17">
        <f ca="1">NOW()+15018.5+$C$9/24</f>
        <v>60376.772977083332</v>
      </c>
    </row>
    <row r="15" spans="1:7">
      <c r="A15" s="14" t="s">
        <v>17</v>
      </c>
      <c r="B15" s="12"/>
      <c r="C15" s="15">
        <f ca="1">(C7+C11)+(C8+C12)*INT(MAX(F21:F3533))</f>
        <v>55577.329163788687</v>
      </c>
      <c r="D15" s="16" t="s">
        <v>44</v>
      </c>
      <c r="E15" s="17">
        <f ca="1">ROUND(2*(E14-$C$7)/$C$8,0)/2+E13</f>
        <v>9834</v>
      </c>
    </row>
    <row r="16" spans="1:7">
      <c r="A16" s="18" t="s">
        <v>4</v>
      </c>
      <c r="B16" s="12"/>
      <c r="C16" s="19">
        <f ca="1">+C8+C12</f>
        <v>3.9529498272661647</v>
      </c>
      <c r="D16" s="16" t="s">
        <v>31</v>
      </c>
      <c r="E16" s="26">
        <f ca="1">ROUND(2*(E14-$C$15)/$C$16,0)/2+E13</f>
        <v>1215</v>
      </c>
    </row>
    <row r="17" spans="1:19" ht="13.5" thickBot="1">
      <c r="A17" s="16" t="s">
        <v>27</v>
      </c>
      <c r="B17" s="12"/>
      <c r="C17" s="12">
        <f>COUNT(C21:C2191)</f>
        <v>175</v>
      </c>
      <c r="D17" s="16" t="s">
        <v>32</v>
      </c>
      <c r="E17" s="20">
        <f ca="1">+$C$15+$C$16*E16-15018.5-$C$9/24</f>
        <v>45362.059037250416</v>
      </c>
    </row>
    <row r="18" spans="1:19" ht="14.25" thickTop="1" thickBot="1">
      <c r="A18" s="18" t="s">
        <v>5</v>
      </c>
      <c r="B18" s="12"/>
      <c r="C18" s="21">
        <f ca="1">+C15</f>
        <v>55577.329163788687</v>
      </c>
      <c r="D18" s="22">
        <f ca="1">+C16</f>
        <v>3.9529498272661647</v>
      </c>
      <c r="E18" s="23" t="s">
        <v>33</v>
      </c>
    </row>
    <row r="19" spans="1:19" ht="13.5" thickTop="1">
      <c r="A19" s="27" t="s">
        <v>34</v>
      </c>
      <c r="E19" s="28">
        <v>21</v>
      </c>
      <c r="S19" s="3"/>
    </row>
    <row r="20" spans="1:19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47</v>
      </c>
      <c r="J20" s="7" t="s">
        <v>53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S20" s="53" t="s">
        <v>576</v>
      </c>
    </row>
    <row r="21" spans="1:19">
      <c r="A21" s="50" t="s">
        <v>65</v>
      </c>
      <c r="B21" s="52" t="s">
        <v>40</v>
      </c>
      <c r="C21" s="51">
        <v>-1040.7510000000038</v>
      </c>
      <c r="D21" s="10"/>
      <c r="E21">
        <f t="shared" ref="E21:E52" si="0">+(C21-C$7)/C$8</f>
        <v>-5703.9967995529832</v>
      </c>
      <c r="F21">
        <f t="shared" ref="F21:F52" si="1">ROUND(2*E21,0)/2</f>
        <v>-5704</v>
      </c>
      <c r="G21">
        <f t="shared" ref="G21:G52" si="2">+C21-(C$7+F21*C$8)</f>
        <v>1.2651199995161733E-2</v>
      </c>
      <c r="I21">
        <f>+G21</f>
        <v>1.2651199995161733E-2</v>
      </c>
      <c r="O21">
        <f t="shared" ref="O21:O52" ca="1" si="3">+C$11+C$12*$F21</f>
        <v>-7.560944593891809E-3</v>
      </c>
      <c r="Q21" s="55" t="s">
        <v>579</v>
      </c>
      <c r="S21" s="10">
        <f>C21+2400000</f>
        <v>2398959.2489999998</v>
      </c>
    </row>
    <row r="22" spans="1:19">
      <c r="A22" s="50" t="s">
        <v>65</v>
      </c>
      <c r="B22" s="52" t="s">
        <v>40</v>
      </c>
      <c r="C22" s="51">
        <v>-629.69100000000617</v>
      </c>
      <c r="D22" s="10"/>
      <c r="E22">
        <f t="shared" si="0"/>
        <v>-5600.0085809380043</v>
      </c>
      <c r="F22">
        <f t="shared" si="1"/>
        <v>-5600</v>
      </c>
      <c r="G22">
        <f t="shared" si="2"/>
        <v>-3.3920000008947682E-2</v>
      </c>
      <c r="I22">
        <f>+G22</f>
        <v>-3.3920000008947682E-2</v>
      </c>
      <c r="O22">
        <f t="shared" ca="1" si="3"/>
        <v>-7.3501089127577315E-3</v>
      </c>
      <c r="Q22" s="54" t="s">
        <v>577</v>
      </c>
      <c r="S22" s="10">
        <f t="shared" ref="S22:S42" si="4">C22+2400000</f>
        <v>2399370.3089999999</v>
      </c>
    </row>
    <row r="23" spans="1:19">
      <c r="A23" s="50" t="s">
        <v>65</v>
      </c>
      <c r="B23" s="52" t="s">
        <v>40</v>
      </c>
      <c r="C23" s="51">
        <v>-396.49400000000605</v>
      </c>
      <c r="D23" s="10"/>
      <c r="E23">
        <f t="shared" si="0"/>
        <v>-5541.0153910962363</v>
      </c>
      <c r="F23">
        <f t="shared" si="1"/>
        <v>-5541</v>
      </c>
      <c r="G23">
        <f t="shared" si="2"/>
        <v>-6.0840200007078238E-2</v>
      </c>
      <c r="I23">
        <f>+G23</f>
        <v>-6.0840200007078238E-2</v>
      </c>
      <c r="O23">
        <f t="shared" ca="1" si="3"/>
        <v>-7.2305002090374375E-3</v>
      </c>
      <c r="Q23" s="54" t="s">
        <v>578</v>
      </c>
      <c r="S23" s="10">
        <f t="shared" si="4"/>
        <v>2399603.5060000001</v>
      </c>
    </row>
    <row r="24" spans="1:19">
      <c r="A24" s="50" t="s">
        <v>65</v>
      </c>
      <c r="B24" s="52" t="s">
        <v>40</v>
      </c>
      <c r="C24" s="51">
        <v>-396.47800000000279</v>
      </c>
      <c r="D24" s="10"/>
      <c r="E24">
        <f t="shared" si="0"/>
        <v>-5541.0113434839704</v>
      </c>
      <c r="F24">
        <f t="shared" si="1"/>
        <v>-5541</v>
      </c>
      <c r="G24">
        <f t="shared" si="2"/>
        <v>-4.4840200003818609E-2</v>
      </c>
      <c r="I24">
        <f>+G24</f>
        <v>-4.4840200003818609E-2</v>
      </c>
      <c r="O24">
        <f t="shared" ca="1" si="3"/>
        <v>-7.2305002090374375E-3</v>
      </c>
      <c r="Q24" s="54" t="s">
        <v>578</v>
      </c>
      <c r="S24" s="10">
        <f t="shared" si="4"/>
        <v>2399603.5219999999</v>
      </c>
    </row>
    <row r="25" spans="1:19">
      <c r="A25" s="50" t="s">
        <v>65</v>
      </c>
      <c r="B25" s="52" t="s">
        <v>40</v>
      </c>
      <c r="C25" s="51">
        <v>-392.55999999999767</v>
      </c>
      <c r="D25" s="10"/>
      <c r="E25">
        <f t="shared" si="0"/>
        <v>-5540.0201844304647</v>
      </c>
      <c r="F25">
        <f t="shared" si="1"/>
        <v>-5540</v>
      </c>
      <c r="G25">
        <f t="shared" si="2"/>
        <v>-7.9787999999098247E-2</v>
      </c>
      <c r="I25">
        <f>+G25</f>
        <v>-7.9787999999098247E-2</v>
      </c>
      <c r="O25">
        <f t="shared" ca="1" si="3"/>
        <v>-7.2284729428726859E-3</v>
      </c>
      <c r="Q25" s="54" t="s">
        <v>580</v>
      </c>
      <c r="S25" s="10">
        <f t="shared" si="4"/>
        <v>2399607.44</v>
      </c>
    </row>
    <row r="26" spans="1:19">
      <c r="A26" s="50" t="s">
        <v>84</v>
      </c>
      <c r="B26" s="52" t="s">
        <v>40</v>
      </c>
      <c r="C26" s="51">
        <v>-392.52199999999721</v>
      </c>
      <c r="D26" s="10"/>
      <c r="E26">
        <f t="shared" si="0"/>
        <v>-5540.010571351334</v>
      </c>
      <c r="F26">
        <f t="shared" si="1"/>
        <v>-5540</v>
      </c>
      <c r="G26">
        <f t="shared" si="2"/>
        <v>-4.1787999998632586E-2</v>
      </c>
      <c r="I26">
        <f>+G26</f>
        <v>-4.1787999998632586E-2</v>
      </c>
      <c r="O26">
        <f t="shared" ca="1" si="3"/>
        <v>-7.2284729428726859E-3</v>
      </c>
      <c r="Q26" s="54" t="s">
        <v>580</v>
      </c>
      <c r="S26" s="10">
        <f t="shared" si="4"/>
        <v>2399607.4780000001</v>
      </c>
    </row>
    <row r="27" spans="1:19">
      <c r="A27" s="50" t="s">
        <v>65</v>
      </c>
      <c r="B27" s="52" t="s">
        <v>40</v>
      </c>
      <c r="C27" s="51">
        <v>-392.51600000000326</v>
      </c>
      <c r="D27" s="10"/>
      <c r="E27">
        <f t="shared" si="0"/>
        <v>-5540.0090534967358</v>
      </c>
      <c r="F27">
        <f t="shared" si="1"/>
        <v>-5540</v>
      </c>
      <c r="G27">
        <f t="shared" si="2"/>
        <v>-3.5788000004686182E-2</v>
      </c>
      <c r="I27">
        <f>+G27</f>
        <v>-3.5788000004686182E-2</v>
      </c>
      <c r="O27">
        <f t="shared" ca="1" si="3"/>
        <v>-7.2284729428726859E-3</v>
      </c>
      <c r="Q27" s="54" t="s">
        <v>580</v>
      </c>
      <c r="S27" s="10">
        <f t="shared" si="4"/>
        <v>2399607.4840000002</v>
      </c>
    </row>
    <row r="28" spans="1:19">
      <c r="A28" s="50" t="s">
        <v>84</v>
      </c>
      <c r="B28" s="52" t="s">
        <v>40</v>
      </c>
      <c r="C28" s="51">
        <v>-388.54899999999907</v>
      </c>
      <c r="D28" s="10"/>
      <c r="E28">
        <f t="shared" si="0"/>
        <v>-5539.0054986306677</v>
      </c>
      <c r="F28">
        <f t="shared" si="1"/>
        <v>-5539</v>
      </c>
      <c r="G28">
        <f t="shared" si="2"/>
        <v>-2.1735800000897143E-2</v>
      </c>
      <c r="I28">
        <f>+G28</f>
        <v>-2.1735800000897143E-2</v>
      </c>
      <c r="O28">
        <f t="shared" ca="1" si="3"/>
        <v>-7.226445676707936E-3</v>
      </c>
      <c r="Q28" s="54" t="s">
        <v>581</v>
      </c>
      <c r="S28" s="10">
        <f t="shared" si="4"/>
        <v>2399611.4509999999</v>
      </c>
    </row>
    <row r="29" spans="1:19">
      <c r="A29" s="50" t="s">
        <v>65</v>
      </c>
      <c r="B29" s="52" t="s">
        <v>40</v>
      </c>
      <c r="C29" s="51">
        <v>-388.50999999999476</v>
      </c>
      <c r="D29" s="10"/>
      <c r="E29">
        <f t="shared" si="0"/>
        <v>-5538.9956325757694</v>
      </c>
      <c r="F29">
        <f t="shared" si="1"/>
        <v>-5539</v>
      </c>
      <c r="G29">
        <f t="shared" si="2"/>
        <v>1.7264200003410224E-2</v>
      </c>
      <c r="I29">
        <f>+G29</f>
        <v>1.7264200003410224E-2</v>
      </c>
      <c r="O29">
        <f t="shared" ca="1" si="3"/>
        <v>-7.226445676707936E-3</v>
      </c>
      <c r="Q29" s="54" t="s">
        <v>581</v>
      </c>
      <c r="S29" s="10">
        <f t="shared" si="4"/>
        <v>2399611.4900000002</v>
      </c>
    </row>
    <row r="30" spans="1:19">
      <c r="A30" s="50" t="s">
        <v>65</v>
      </c>
      <c r="B30" s="52" t="s">
        <v>40</v>
      </c>
      <c r="C30" s="51">
        <v>-313.51799999999639</v>
      </c>
      <c r="D30" s="10"/>
      <c r="E30">
        <f t="shared" si="0"/>
        <v>-5520.0244738875626</v>
      </c>
      <c r="F30">
        <f t="shared" si="1"/>
        <v>-5520</v>
      </c>
      <c r="G30">
        <f t="shared" si="2"/>
        <v>-9.6743999998579966E-2</v>
      </c>
      <c r="I30">
        <f>+G30</f>
        <v>-9.6743999998579966E-2</v>
      </c>
      <c r="O30">
        <f t="shared" ca="1" si="3"/>
        <v>-7.1879276195776706E-3</v>
      </c>
      <c r="Q30" s="54" t="s">
        <v>582</v>
      </c>
      <c r="S30" s="10">
        <f t="shared" si="4"/>
        <v>2399686.4819999998</v>
      </c>
    </row>
    <row r="31" spans="1:19">
      <c r="A31" s="50" t="s">
        <v>101</v>
      </c>
      <c r="B31" s="52" t="s">
        <v>40</v>
      </c>
      <c r="C31" s="51">
        <v>-297.6649999999936</v>
      </c>
      <c r="D31" s="10"/>
      <c r="E31">
        <f t="shared" si="0"/>
        <v>-5516.0140490597914</v>
      </c>
      <c r="F31">
        <f t="shared" si="1"/>
        <v>-5516</v>
      </c>
      <c r="G31">
        <f t="shared" si="2"/>
        <v>-5.5535199993755668E-2</v>
      </c>
      <c r="I31">
        <f>+G31</f>
        <v>-5.5535199993755668E-2</v>
      </c>
      <c r="O31">
        <f t="shared" ca="1" si="3"/>
        <v>-7.1798185549186693E-3</v>
      </c>
      <c r="Q31" s="54" t="s">
        <v>583</v>
      </c>
      <c r="S31" s="10">
        <f t="shared" si="4"/>
        <v>2399702.335</v>
      </c>
    </row>
    <row r="32" spans="1:19">
      <c r="A32" s="50" t="s">
        <v>101</v>
      </c>
      <c r="B32" s="52" t="s">
        <v>40</v>
      </c>
      <c r="C32" s="51">
        <v>-293.69700000000012</v>
      </c>
      <c r="D32" s="10"/>
      <c r="E32">
        <f t="shared" si="0"/>
        <v>-5515.0102412179594</v>
      </c>
      <c r="F32">
        <f t="shared" si="1"/>
        <v>-5515</v>
      </c>
      <c r="G32">
        <f t="shared" si="2"/>
        <v>-4.0483000000676839E-2</v>
      </c>
      <c r="I32">
        <f>+G32</f>
        <v>-4.0483000000676839E-2</v>
      </c>
      <c r="O32">
        <f t="shared" ca="1" si="3"/>
        <v>-7.1777912887539177E-3</v>
      </c>
      <c r="Q32" s="54" t="s">
        <v>584</v>
      </c>
      <c r="S32" s="10">
        <f t="shared" si="4"/>
        <v>2399706.3029999998</v>
      </c>
    </row>
    <row r="33" spans="1:19">
      <c r="A33" s="50" t="s">
        <v>101</v>
      </c>
      <c r="B33" s="52" t="s">
        <v>40</v>
      </c>
      <c r="C33" s="51">
        <v>-289.68499999999767</v>
      </c>
      <c r="D33" s="10"/>
      <c r="E33">
        <f t="shared" si="0"/>
        <v>-5513.9953024423949</v>
      </c>
      <c r="F33">
        <f t="shared" si="1"/>
        <v>-5514</v>
      </c>
      <c r="G33">
        <f t="shared" si="2"/>
        <v>1.8569200001365971E-2</v>
      </c>
      <c r="I33">
        <f>+G33</f>
        <v>1.8569200001365971E-2</v>
      </c>
      <c r="O33">
        <f t="shared" ca="1" si="3"/>
        <v>-7.1757640225891678E-3</v>
      </c>
      <c r="Q33" s="54" t="s">
        <v>585</v>
      </c>
      <c r="S33" s="10">
        <f>C33+2400000</f>
        <v>2399710.3149999999</v>
      </c>
    </row>
    <row r="34" spans="1:19">
      <c r="A34" s="50" t="s">
        <v>111</v>
      </c>
      <c r="B34" s="52" t="s">
        <v>40</v>
      </c>
      <c r="C34" s="51">
        <v>42.337000000000003</v>
      </c>
      <c r="D34" s="10"/>
      <c r="E34">
        <f t="shared" si="0"/>
        <v>-5430.0017824672523</v>
      </c>
      <c r="F34">
        <f t="shared" si="1"/>
        <v>-5430</v>
      </c>
      <c r="G34">
        <f t="shared" si="2"/>
        <v>-7.046000001977859E-3</v>
      </c>
      <c r="I34">
        <f>+G34</f>
        <v>-7.046000001977859E-3</v>
      </c>
      <c r="O34">
        <f t="shared" ca="1" si="3"/>
        <v>-7.0054736647501038E-3</v>
      </c>
      <c r="Q34" s="54" t="s">
        <v>586</v>
      </c>
      <c r="S34" s="10">
        <f t="shared" si="4"/>
        <v>2400042.3369999998</v>
      </c>
    </row>
    <row r="35" spans="1:19">
      <c r="A35" s="50" t="s">
        <v>101</v>
      </c>
      <c r="B35" s="52" t="s">
        <v>40</v>
      </c>
      <c r="C35" s="51">
        <v>461.23200000000003</v>
      </c>
      <c r="D35" s="10"/>
      <c r="E35">
        <f t="shared" si="0"/>
        <v>-5324.0314987210304</v>
      </c>
      <c r="F35">
        <f t="shared" si="1"/>
        <v>-5324</v>
      </c>
      <c r="G35">
        <f t="shared" si="2"/>
        <v>-0.12451280000090037</v>
      </c>
      <c r="I35">
        <f>+G35</f>
        <v>-0.12451280000090037</v>
      </c>
      <c r="O35">
        <f t="shared" ca="1" si="3"/>
        <v>-6.7905834512865249E-3</v>
      </c>
      <c r="Q35" s="54" t="s">
        <v>587</v>
      </c>
      <c r="S35" s="10">
        <f t="shared" si="4"/>
        <v>2400461.2319999998</v>
      </c>
    </row>
    <row r="36" spans="1:19">
      <c r="A36" s="50" t="s">
        <v>65</v>
      </c>
      <c r="B36" s="52" t="s">
        <v>40</v>
      </c>
      <c r="C36" s="51">
        <v>1469.309</v>
      </c>
      <c r="D36" s="10"/>
      <c r="E36">
        <f t="shared" si="0"/>
        <v>-5069.0124468630729</v>
      </c>
      <c r="F36">
        <f t="shared" si="1"/>
        <v>-5069</v>
      </c>
      <c r="G36">
        <f t="shared" si="2"/>
        <v>-4.9201800001583251E-2</v>
      </c>
      <c r="I36">
        <f>+G36</f>
        <v>-4.9201800001583251E-2</v>
      </c>
      <c r="O36">
        <f t="shared" ca="1" si="3"/>
        <v>-6.273630579275085E-3</v>
      </c>
      <c r="Q36" s="54" t="s">
        <v>588</v>
      </c>
      <c r="S36" s="10">
        <f t="shared" si="4"/>
        <v>2401469.3089999999</v>
      </c>
    </row>
    <row r="37" spans="1:19">
      <c r="A37" s="50" t="s">
        <v>65</v>
      </c>
      <c r="B37" s="52" t="s">
        <v>40</v>
      </c>
      <c r="C37" s="51">
        <v>1524.6559999999999</v>
      </c>
      <c r="D37" s="10"/>
      <c r="E37">
        <f t="shared" si="0"/>
        <v>-5055.0109971095499</v>
      </c>
      <c r="F37">
        <f t="shared" si="1"/>
        <v>-5055</v>
      </c>
      <c r="G37">
        <f t="shared" si="2"/>
        <v>-4.3470999999954074E-2</v>
      </c>
      <c r="I37">
        <f>+G37</f>
        <v>-4.3470999999954074E-2</v>
      </c>
      <c r="O37">
        <f t="shared" ca="1" si="3"/>
        <v>-6.2452488529685744E-3</v>
      </c>
      <c r="Q37" s="54" t="s">
        <v>589</v>
      </c>
      <c r="S37" s="10">
        <f t="shared" si="4"/>
        <v>2401524.656</v>
      </c>
    </row>
    <row r="38" spans="1:19">
      <c r="A38" s="50" t="s">
        <v>101</v>
      </c>
      <c r="B38" s="52" t="s">
        <v>40</v>
      </c>
      <c r="C38" s="51">
        <v>1785.646</v>
      </c>
      <c r="D38" s="10"/>
      <c r="E38">
        <f t="shared" si="0"/>
        <v>-4988.9868517869127</v>
      </c>
      <c r="F38">
        <f t="shared" si="1"/>
        <v>-4989</v>
      </c>
      <c r="G38">
        <f t="shared" si="2"/>
        <v>5.1974199998994663E-2</v>
      </c>
      <c r="I38">
        <f>+G38</f>
        <v>5.1974199998994663E-2</v>
      </c>
      <c r="O38">
        <f t="shared" ca="1" si="3"/>
        <v>-6.1114492860950258E-3</v>
      </c>
      <c r="Q38" s="54" t="s">
        <v>590</v>
      </c>
      <c r="S38" s="10">
        <f t="shared" si="4"/>
        <v>2401785.6460000002</v>
      </c>
    </row>
    <row r="39" spans="1:19">
      <c r="A39" s="50" t="s">
        <v>101</v>
      </c>
      <c r="B39" s="52" t="s">
        <v>40</v>
      </c>
      <c r="C39" s="51">
        <v>1789.6130000000001</v>
      </c>
      <c r="D39" s="10"/>
      <c r="E39">
        <f t="shared" si="0"/>
        <v>-4987.9832969208446</v>
      </c>
      <c r="F39">
        <f t="shared" si="1"/>
        <v>-4988</v>
      </c>
      <c r="G39">
        <f t="shared" si="2"/>
        <v>6.6026399998690977E-2</v>
      </c>
      <c r="I39">
        <f>+G39</f>
        <v>6.6026399998690977E-2</v>
      </c>
      <c r="O39">
        <f t="shared" ca="1" si="3"/>
        <v>-6.1094220199302742E-3</v>
      </c>
      <c r="Q39" s="54" t="s">
        <v>591</v>
      </c>
      <c r="S39" s="10">
        <f t="shared" si="4"/>
        <v>2401789.6129999999</v>
      </c>
    </row>
    <row r="40" spans="1:19">
      <c r="A40" s="50" t="s">
        <v>101</v>
      </c>
      <c r="B40" s="52" t="s">
        <v>40</v>
      </c>
      <c r="C40" s="51">
        <v>1793.5119999999999</v>
      </c>
      <c r="D40" s="10"/>
      <c r="E40">
        <f t="shared" si="0"/>
        <v>-4986.9969444069066</v>
      </c>
      <c r="F40">
        <f t="shared" si="1"/>
        <v>-4987</v>
      </c>
      <c r="G40">
        <f t="shared" si="2"/>
        <v>1.2078599998176287E-2</v>
      </c>
      <c r="I40">
        <f>+G40</f>
        <v>1.2078599998176287E-2</v>
      </c>
      <c r="O40">
        <f t="shared" ca="1" si="3"/>
        <v>-6.1073947537655243E-3</v>
      </c>
      <c r="Q40" s="54" t="s">
        <v>592</v>
      </c>
      <c r="S40" s="10">
        <f t="shared" si="4"/>
        <v>2401793.5120000001</v>
      </c>
    </row>
    <row r="41" spans="1:19">
      <c r="A41" s="50" t="s">
        <v>101</v>
      </c>
      <c r="B41" s="52" t="s">
        <v>40</v>
      </c>
      <c r="C41" s="51">
        <v>1797.414</v>
      </c>
      <c r="D41" s="10"/>
      <c r="E41">
        <f t="shared" si="0"/>
        <v>-4986.0098329656666</v>
      </c>
      <c r="F41">
        <f t="shared" si="1"/>
        <v>-4986</v>
      </c>
      <c r="G41">
        <f t="shared" si="2"/>
        <v>-3.8869200002181969E-2</v>
      </c>
      <c r="I41">
        <f>+G41</f>
        <v>-3.8869200002181969E-2</v>
      </c>
      <c r="O41">
        <f t="shared" ca="1" si="3"/>
        <v>-6.1053674876007727E-3</v>
      </c>
      <c r="Q41" s="54" t="s">
        <v>593</v>
      </c>
      <c r="S41" s="10">
        <f t="shared" si="4"/>
        <v>2401797.4139999999</v>
      </c>
    </row>
    <row r="42" spans="1:19">
      <c r="A42" s="50" t="s">
        <v>101</v>
      </c>
      <c r="B42" s="52" t="s">
        <v>40</v>
      </c>
      <c r="C42" s="51">
        <v>1801.3510000000001</v>
      </c>
      <c r="D42" s="10"/>
      <c r="E42">
        <f t="shared" si="0"/>
        <v>-4985.0138673725978</v>
      </c>
      <c r="F42">
        <f t="shared" si="1"/>
        <v>-4985</v>
      </c>
      <c r="G42">
        <f t="shared" si="2"/>
        <v>-5.4817000002458371E-2</v>
      </c>
      <c r="I42">
        <f>+G42</f>
        <v>-5.4817000002458371E-2</v>
      </c>
      <c r="O42">
        <f t="shared" ca="1" si="3"/>
        <v>-6.1033402214360228E-3</v>
      </c>
      <c r="Q42" s="54" t="s">
        <v>594</v>
      </c>
      <c r="S42" s="10">
        <f t="shared" si="4"/>
        <v>2401801.3509999998</v>
      </c>
    </row>
    <row r="43" spans="1:19">
      <c r="A43" s="50" t="s">
        <v>65</v>
      </c>
      <c r="B43" s="52" t="s">
        <v>40</v>
      </c>
      <c r="C43" s="51">
        <v>1805.4010000000001</v>
      </c>
      <c r="D43" s="10"/>
      <c r="E43">
        <f t="shared" si="0"/>
        <v>-4983.9893155179025</v>
      </c>
      <c r="F43">
        <f t="shared" si="1"/>
        <v>-4984</v>
      </c>
      <c r="G43">
        <f t="shared" si="2"/>
        <v>4.2235199997094242E-2</v>
      </c>
      <c r="I43">
        <f>+G43</f>
        <v>4.2235199997094242E-2</v>
      </c>
      <c r="O43">
        <f t="shared" ca="1" si="3"/>
        <v>-6.1013129552712712E-3</v>
      </c>
      <c r="Q43" s="54" t="s">
        <v>595</v>
      </c>
    </row>
    <row r="44" spans="1:19">
      <c r="A44" s="50" t="s">
        <v>65</v>
      </c>
      <c r="B44" s="52" t="s">
        <v>40</v>
      </c>
      <c r="C44" s="51">
        <v>1809.33</v>
      </c>
      <c r="D44" s="10"/>
      <c r="E44">
        <f t="shared" si="0"/>
        <v>-4982.995373730967</v>
      </c>
      <c r="F44">
        <f t="shared" si="1"/>
        <v>-4983</v>
      </c>
      <c r="G44">
        <f t="shared" si="2"/>
        <v>1.8287400000190246E-2</v>
      </c>
      <c r="I44">
        <f>+G44</f>
        <v>1.8287400000190246E-2</v>
      </c>
      <c r="O44">
        <f t="shared" ca="1" si="3"/>
        <v>-6.0992856891065213E-3</v>
      </c>
      <c r="Q44" s="54" t="s">
        <v>596</v>
      </c>
    </row>
    <row r="45" spans="1:19">
      <c r="A45" s="50" t="s">
        <v>146</v>
      </c>
      <c r="B45" s="52" t="s">
        <v>40</v>
      </c>
      <c r="C45" s="51">
        <v>2564.2669999999998</v>
      </c>
      <c r="D45" s="10"/>
      <c r="E45">
        <f t="shared" si="0"/>
        <v>-4792.0146074279055</v>
      </c>
      <c r="F45">
        <f t="shared" si="1"/>
        <v>-4792</v>
      </c>
      <c r="G45">
        <f t="shared" si="2"/>
        <v>-5.7742400000279304E-2</v>
      </c>
      <c r="I45">
        <f>+G45</f>
        <v>-5.7742400000279304E-2</v>
      </c>
      <c r="O45">
        <f t="shared" ca="1" si="3"/>
        <v>-5.7120778516391284E-3</v>
      </c>
      <c r="Q45" s="54" t="s">
        <v>597</v>
      </c>
    </row>
    <row r="46" spans="1:19">
      <c r="A46" s="50" t="s">
        <v>146</v>
      </c>
      <c r="B46" s="52" t="s">
        <v>40</v>
      </c>
      <c r="C46" s="51">
        <v>2568.3200000000002</v>
      </c>
      <c r="D46" s="10"/>
      <c r="E46">
        <f t="shared" si="0"/>
        <v>-4790.9892966459111</v>
      </c>
      <c r="F46">
        <f t="shared" si="1"/>
        <v>-4791</v>
      </c>
      <c r="G46">
        <f t="shared" si="2"/>
        <v>4.2309799999657116E-2</v>
      </c>
      <c r="I46">
        <f>+G46</f>
        <v>4.2309799999657116E-2</v>
      </c>
      <c r="O46">
        <f t="shared" ca="1" si="3"/>
        <v>-5.7100505854743768E-3</v>
      </c>
      <c r="Q46" s="54" t="s">
        <v>598</v>
      </c>
    </row>
    <row r="47" spans="1:19">
      <c r="A47" s="50" t="s">
        <v>146</v>
      </c>
      <c r="B47" s="52" t="s">
        <v>40</v>
      </c>
      <c r="C47" s="51">
        <v>2576.19</v>
      </c>
      <c r="D47" s="10"/>
      <c r="E47">
        <f t="shared" si="0"/>
        <v>-4788.9983773628383</v>
      </c>
      <c r="F47">
        <f t="shared" si="1"/>
        <v>-4789</v>
      </c>
      <c r="G47">
        <f t="shared" si="2"/>
        <v>6.4141999987441523E-3</v>
      </c>
      <c r="I47">
        <f>+G47</f>
        <v>6.4141999987441523E-3</v>
      </c>
      <c r="O47">
        <f t="shared" ca="1" si="3"/>
        <v>-5.7059960531448753E-3</v>
      </c>
      <c r="Q47" s="54" t="s">
        <v>599</v>
      </c>
    </row>
    <row r="48" spans="1:19">
      <c r="A48" s="50" t="s">
        <v>156</v>
      </c>
      <c r="B48" s="52" t="s">
        <v>40</v>
      </c>
      <c r="C48" s="51">
        <v>2647.3139999999999</v>
      </c>
      <c r="D48" s="10"/>
      <c r="E48">
        <f t="shared" si="0"/>
        <v>-4771.0057289398064</v>
      </c>
      <c r="F48">
        <f t="shared" si="1"/>
        <v>-4771</v>
      </c>
      <c r="G48">
        <f t="shared" si="2"/>
        <v>-2.2646200001418038E-2</v>
      </c>
      <c r="I48">
        <f>+G48</f>
        <v>-2.2646200001418038E-2</v>
      </c>
      <c r="O48">
        <f t="shared" ca="1" si="3"/>
        <v>-5.6695052621793633E-3</v>
      </c>
      <c r="Q48" s="54" t="s">
        <v>600</v>
      </c>
    </row>
    <row r="49" spans="1:17">
      <c r="A49" s="50" t="s">
        <v>160</v>
      </c>
      <c r="B49" s="52" t="s">
        <v>40</v>
      </c>
      <c r="C49" s="51">
        <v>2888.4340000000002</v>
      </c>
      <c r="D49" s="10"/>
      <c r="E49">
        <f t="shared" si="0"/>
        <v>-4710.0082120993347</v>
      </c>
      <c r="F49">
        <f t="shared" si="1"/>
        <v>-4710</v>
      </c>
      <c r="G49">
        <f t="shared" si="2"/>
        <v>-3.2462000000123226E-2</v>
      </c>
      <c r="I49">
        <f>+G49</f>
        <v>-3.2462000000123226E-2</v>
      </c>
      <c r="O49">
        <f t="shared" ca="1" si="3"/>
        <v>-5.5458420261295677E-3</v>
      </c>
      <c r="Q49" s="54" t="s">
        <v>601</v>
      </c>
    </row>
    <row r="50" spans="1:17">
      <c r="A50" s="50" t="s">
        <v>160</v>
      </c>
      <c r="B50" s="52" t="s">
        <v>40</v>
      </c>
      <c r="C50" s="51">
        <v>2908.3029999999999</v>
      </c>
      <c r="D50" s="10"/>
      <c r="E50">
        <f t="shared" si="0"/>
        <v>-4704.981836592935</v>
      </c>
      <c r="F50">
        <f t="shared" si="1"/>
        <v>-4705</v>
      </c>
      <c r="G50">
        <f t="shared" si="2"/>
        <v>7.1798999997554347E-2</v>
      </c>
      <c r="I50">
        <f>+G50</f>
        <v>7.1798999997554347E-2</v>
      </c>
      <c r="O50">
        <f t="shared" ca="1" si="3"/>
        <v>-5.5357056953058131E-3</v>
      </c>
      <c r="Q50" s="54" t="s">
        <v>602</v>
      </c>
    </row>
    <row r="51" spans="1:17">
      <c r="A51" s="50" t="s">
        <v>160</v>
      </c>
      <c r="B51" s="52" t="s">
        <v>40</v>
      </c>
      <c r="C51" s="51">
        <v>2912.328</v>
      </c>
      <c r="D51" s="10"/>
      <c r="E51">
        <f t="shared" si="0"/>
        <v>-4703.9636091324046</v>
      </c>
      <c r="F51">
        <f t="shared" si="1"/>
        <v>-4704</v>
      </c>
      <c r="G51">
        <f t="shared" si="2"/>
        <v>0.14385119999724338</v>
      </c>
      <c r="I51">
        <f>+G51</f>
        <v>0.14385119999724338</v>
      </c>
      <c r="O51">
        <f t="shared" ca="1" si="3"/>
        <v>-5.5336784291410632E-3</v>
      </c>
      <c r="Q51" s="54" t="s">
        <v>603</v>
      </c>
    </row>
    <row r="52" spans="1:17">
      <c r="A52" s="50" t="s">
        <v>65</v>
      </c>
      <c r="B52" s="52" t="s">
        <v>40</v>
      </c>
      <c r="C52" s="51">
        <v>3236.4969999999998</v>
      </c>
      <c r="D52" s="10"/>
      <c r="E52">
        <f t="shared" si="0"/>
        <v>-4621.9567078523023</v>
      </c>
      <c r="F52">
        <f t="shared" si="1"/>
        <v>-4622</v>
      </c>
      <c r="G52">
        <f t="shared" si="2"/>
        <v>0.17113159999689742</v>
      </c>
      <c r="I52">
        <f>+G52</f>
        <v>0.17113159999689742</v>
      </c>
      <c r="O52">
        <f t="shared" ca="1" si="3"/>
        <v>-5.3674426036315007E-3</v>
      </c>
      <c r="Q52" s="54" t="s">
        <v>604</v>
      </c>
    </row>
    <row r="53" spans="1:17">
      <c r="A53" s="50" t="s">
        <v>173</v>
      </c>
      <c r="B53" s="52" t="s">
        <v>40</v>
      </c>
      <c r="C53" s="51">
        <v>3319.3870000000002</v>
      </c>
      <c r="D53" s="10"/>
      <c r="E53">
        <f t="shared" ref="E53:E84" si="5">+(C53-C$7)/C$8</f>
        <v>-4600.9875465595578</v>
      </c>
      <c r="F53">
        <f t="shared" ref="F53:F84" si="6">ROUND(2*E53,0)/2</f>
        <v>-4601</v>
      </c>
      <c r="G53">
        <f t="shared" ref="G53:G84" si="7">+C53-(C$7+F53*C$8)</f>
        <v>4.9227799999698618E-2</v>
      </c>
      <c r="I53">
        <f>+G53</f>
        <v>4.9227799999698618E-2</v>
      </c>
      <c r="O53">
        <f t="shared" ref="O53:O84" ca="1" si="8">+C$11+C$12*$F53</f>
        <v>-5.3248700141717356E-3</v>
      </c>
      <c r="Q53" s="54" t="s">
        <v>605</v>
      </c>
    </row>
    <row r="54" spans="1:17">
      <c r="A54" s="50" t="s">
        <v>65</v>
      </c>
      <c r="B54" s="52" t="s">
        <v>40</v>
      </c>
      <c r="C54" s="51">
        <v>3327.3760000000002</v>
      </c>
      <c r="D54" s="10"/>
      <c r="E54">
        <f t="shared" si="5"/>
        <v>-4598.9665231602603</v>
      </c>
      <c r="F54">
        <f t="shared" si="6"/>
        <v>-4599</v>
      </c>
      <c r="G54">
        <f t="shared" si="7"/>
        <v>0.13233219999892754</v>
      </c>
      <c r="I54">
        <f>+G54</f>
        <v>0.13233219999892754</v>
      </c>
      <c r="O54">
        <f t="shared" ca="1" si="8"/>
        <v>-5.3208154818422341E-3</v>
      </c>
      <c r="Q54" s="54" t="s">
        <v>606</v>
      </c>
    </row>
    <row r="55" spans="1:17">
      <c r="A55" s="50" t="s">
        <v>173</v>
      </c>
      <c r="B55" s="52" t="s">
        <v>40</v>
      </c>
      <c r="C55" s="51">
        <v>3331.26</v>
      </c>
      <c r="D55" s="10"/>
      <c r="E55">
        <f t="shared" si="5"/>
        <v>-4597.9839652828205</v>
      </c>
      <c r="F55">
        <f t="shared" si="6"/>
        <v>-4598</v>
      </c>
      <c r="G55">
        <f t="shared" si="7"/>
        <v>6.3384399998540175E-2</v>
      </c>
      <c r="I55">
        <f>+G55</f>
        <v>6.3384399998540175E-2</v>
      </c>
      <c r="O55">
        <f t="shared" ca="1" si="8"/>
        <v>-5.3187882156774842E-3</v>
      </c>
      <c r="Q55" s="54" t="s">
        <v>607</v>
      </c>
    </row>
    <row r="56" spans="1:17">
      <c r="A56" s="50" t="s">
        <v>65</v>
      </c>
      <c r="B56" s="52" t="s">
        <v>40</v>
      </c>
      <c r="C56" s="51">
        <v>3331.2979999999998</v>
      </c>
      <c r="D56" s="10"/>
      <c r="E56">
        <f t="shared" si="5"/>
        <v>-4597.9743522036906</v>
      </c>
      <c r="F56">
        <f t="shared" si="6"/>
        <v>-4598</v>
      </c>
      <c r="G56">
        <f t="shared" si="7"/>
        <v>0.10138439999809634</v>
      </c>
      <c r="I56">
        <f>+G56</f>
        <v>0.10138439999809634</v>
      </c>
      <c r="O56">
        <f t="shared" ca="1" si="8"/>
        <v>-5.3187882156774842E-3</v>
      </c>
      <c r="Q56" s="54" t="s">
        <v>607</v>
      </c>
    </row>
    <row r="57" spans="1:17">
      <c r="A57" s="50" t="s">
        <v>186</v>
      </c>
      <c r="B57" s="52" t="s">
        <v>40</v>
      </c>
      <c r="C57" s="51">
        <v>3406.306</v>
      </c>
      <c r="D57" s="10"/>
      <c r="E57">
        <f t="shared" si="5"/>
        <v>-4578.9991459032171</v>
      </c>
      <c r="F57">
        <f t="shared" si="6"/>
        <v>-4579</v>
      </c>
      <c r="G57">
        <f t="shared" si="7"/>
        <v>3.3761999980015389E-3</v>
      </c>
      <c r="I57">
        <f>+G57</f>
        <v>3.3761999980015389E-3</v>
      </c>
      <c r="O57">
        <f t="shared" ca="1" si="8"/>
        <v>-5.2802701585472189E-3</v>
      </c>
      <c r="Q57" s="54" t="s">
        <v>608</v>
      </c>
    </row>
    <row r="58" spans="1:17">
      <c r="A58" s="50" t="s">
        <v>65</v>
      </c>
      <c r="B58" s="52" t="s">
        <v>40</v>
      </c>
      <c r="C58" s="51">
        <v>3406.3339999999998</v>
      </c>
      <c r="D58" s="10"/>
      <c r="E58">
        <f t="shared" si="5"/>
        <v>-4578.9920625817531</v>
      </c>
      <c r="F58">
        <f t="shared" si="6"/>
        <v>-4579</v>
      </c>
      <c r="G58">
        <f t="shared" si="7"/>
        <v>3.1376199997794174E-2</v>
      </c>
      <c r="I58">
        <f>+G58</f>
        <v>3.1376199997794174E-2</v>
      </c>
      <c r="O58">
        <f t="shared" ca="1" si="8"/>
        <v>-5.2802701585472189E-3</v>
      </c>
      <c r="Q58" s="54" t="s">
        <v>608</v>
      </c>
    </row>
    <row r="59" spans="1:17">
      <c r="A59" s="50" t="s">
        <v>65</v>
      </c>
      <c r="B59" s="52" t="s">
        <v>40</v>
      </c>
      <c r="C59" s="51">
        <v>3560.5610000000001</v>
      </c>
      <c r="D59" s="10"/>
      <c r="E59">
        <f t="shared" si="5"/>
        <v>-4539.9763690276914</v>
      </c>
      <c r="F59">
        <f t="shared" si="6"/>
        <v>-4540</v>
      </c>
      <c r="G59">
        <f t="shared" si="7"/>
        <v>9.3411999996988015E-2</v>
      </c>
      <c r="I59">
        <f>+G59</f>
        <v>9.3411999996988015E-2</v>
      </c>
      <c r="O59">
        <f t="shared" ca="1" si="8"/>
        <v>-5.20120677812194E-3</v>
      </c>
      <c r="Q59" s="54" t="s">
        <v>609</v>
      </c>
    </row>
    <row r="60" spans="1:17">
      <c r="A60" s="50" t="s">
        <v>173</v>
      </c>
      <c r="B60" s="52" t="s">
        <v>40</v>
      </c>
      <c r="C60" s="51">
        <v>3647.4459999999999</v>
      </c>
      <c r="D60" s="10"/>
      <c r="E60">
        <f t="shared" si="5"/>
        <v>-4517.9965695474148</v>
      </c>
      <c r="F60">
        <f t="shared" si="6"/>
        <v>-4518</v>
      </c>
      <c r="G60">
        <f t="shared" si="7"/>
        <v>1.3560399998823414E-2</v>
      </c>
      <c r="I60">
        <f>+G60</f>
        <v>1.3560399998823414E-2</v>
      </c>
      <c r="O60">
        <f t="shared" ca="1" si="8"/>
        <v>-5.1566069224974233E-3</v>
      </c>
      <c r="Q60" s="54" t="s">
        <v>610</v>
      </c>
    </row>
    <row r="61" spans="1:17">
      <c r="A61" s="50" t="s">
        <v>173</v>
      </c>
      <c r="B61" s="52" t="s">
        <v>40</v>
      </c>
      <c r="C61" s="51">
        <v>3655.38</v>
      </c>
      <c r="D61" s="10"/>
      <c r="E61">
        <f t="shared" si="5"/>
        <v>-4515.9894598152805</v>
      </c>
      <c r="F61">
        <f t="shared" si="6"/>
        <v>-4516</v>
      </c>
      <c r="G61">
        <f t="shared" si="7"/>
        <v>4.166479999821604E-2</v>
      </c>
      <c r="I61">
        <f>+G61</f>
        <v>4.166479999821604E-2</v>
      </c>
      <c r="O61">
        <f t="shared" ca="1" si="8"/>
        <v>-5.1525523901679218E-3</v>
      </c>
      <c r="Q61" s="54" t="s">
        <v>611</v>
      </c>
    </row>
    <row r="62" spans="1:17">
      <c r="A62" s="50" t="s">
        <v>200</v>
      </c>
      <c r="B62" s="52" t="s">
        <v>40</v>
      </c>
      <c r="C62" s="51">
        <v>3734.3519999999999</v>
      </c>
      <c r="D62" s="10"/>
      <c r="E62">
        <f t="shared" si="5"/>
        <v>-4496.0114575760408</v>
      </c>
      <c r="F62">
        <f t="shared" si="6"/>
        <v>-4496</v>
      </c>
      <c r="G62">
        <f t="shared" si="7"/>
        <v>-4.529120000279363E-2</v>
      </c>
      <c r="I62">
        <f>+G62</f>
        <v>-4.529120000279363E-2</v>
      </c>
      <c r="O62">
        <f t="shared" ca="1" si="8"/>
        <v>-5.1120070668729065E-3</v>
      </c>
      <c r="Q62" s="54" t="s">
        <v>612</v>
      </c>
    </row>
    <row r="63" spans="1:17">
      <c r="A63" s="50" t="s">
        <v>65</v>
      </c>
      <c r="B63" s="52" t="s">
        <v>40</v>
      </c>
      <c r="C63" s="51">
        <v>3734.3519999999999</v>
      </c>
      <c r="D63" s="10"/>
      <c r="E63">
        <f t="shared" si="5"/>
        <v>-4496.0114575760408</v>
      </c>
      <c r="F63">
        <f t="shared" si="6"/>
        <v>-4496</v>
      </c>
      <c r="G63">
        <f t="shared" si="7"/>
        <v>-4.529120000279363E-2</v>
      </c>
      <c r="I63">
        <f>+G63</f>
        <v>-4.529120000279363E-2</v>
      </c>
      <c r="O63">
        <f t="shared" ca="1" si="8"/>
        <v>-5.1120070668729065E-3</v>
      </c>
      <c r="Q63" s="54" t="s">
        <v>612</v>
      </c>
    </row>
    <row r="64" spans="1:17">
      <c r="A64" s="50" t="s">
        <v>65</v>
      </c>
      <c r="B64" s="52" t="s">
        <v>40</v>
      </c>
      <c r="C64" s="51">
        <v>3742.277</v>
      </c>
      <c r="D64" s="10"/>
      <c r="E64">
        <f t="shared" si="5"/>
        <v>-4494.0066246258057</v>
      </c>
      <c r="F64">
        <f t="shared" si="6"/>
        <v>-4494</v>
      </c>
      <c r="G64">
        <f t="shared" si="7"/>
        <v>-2.6186799999777577E-2</v>
      </c>
      <c r="I64">
        <f>+G64</f>
        <v>-2.6186799999777577E-2</v>
      </c>
      <c r="O64">
        <f t="shared" ca="1" si="8"/>
        <v>-5.1079525345434067E-3</v>
      </c>
      <c r="Q64" s="54" t="s">
        <v>613</v>
      </c>
    </row>
    <row r="65" spans="1:17">
      <c r="A65" s="50" t="s">
        <v>65</v>
      </c>
      <c r="B65" s="52" t="s">
        <v>40</v>
      </c>
      <c r="C65" s="51">
        <v>3742.3510000000001</v>
      </c>
      <c r="D65" s="10"/>
      <c r="E65">
        <f t="shared" si="5"/>
        <v>-4493.9879044190775</v>
      </c>
      <c r="F65">
        <f t="shared" si="6"/>
        <v>-4494</v>
      </c>
      <c r="G65">
        <f t="shared" si="7"/>
        <v>4.7813200000291545E-2</v>
      </c>
      <c r="I65">
        <f>+G65</f>
        <v>4.7813200000291545E-2</v>
      </c>
      <c r="O65">
        <f t="shared" ca="1" si="8"/>
        <v>-5.1079525345434067E-3</v>
      </c>
      <c r="Q65" s="54" t="s">
        <v>613</v>
      </c>
    </row>
    <row r="66" spans="1:17">
      <c r="A66" s="50" t="s">
        <v>65</v>
      </c>
      <c r="B66" s="52" t="s">
        <v>40</v>
      </c>
      <c r="C66" s="51">
        <v>3746.3119999999999</v>
      </c>
      <c r="D66" s="10"/>
      <c r="E66">
        <f t="shared" si="5"/>
        <v>-4492.9858674076095</v>
      </c>
      <c r="F66">
        <f t="shared" si="6"/>
        <v>-4493</v>
      </c>
      <c r="G66">
        <f t="shared" si="7"/>
        <v>5.5865399999674992E-2</v>
      </c>
      <c r="I66">
        <f>+G66</f>
        <v>5.5865399999674992E-2</v>
      </c>
      <c r="O66">
        <f t="shared" ca="1" si="8"/>
        <v>-5.1059252683786551E-3</v>
      </c>
      <c r="Q66" s="54" t="s">
        <v>614</v>
      </c>
    </row>
    <row r="67" spans="1:17">
      <c r="A67" s="50" t="s">
        <v>200</v>
      </c>
      <c r="B67" s="52" t="s">
        <v>40</v>
      </c>
      <c r="C67" s="51">
        <v>3983.4470000000001</v>
      </c>
      <c r="D67" s="10"/>
      <c r="E67">
        <f t="shared" si="5"/>
        <v>-4432.996458997005</v>
      </c>
      <c r="F67">
        <f t="shared" si="6"/>
        <v>-4433</v>
      </c>
      <c r="G67">
        <f t="shared" si="7"/>
        <v>1.3997399997606408E-2</v>
      </c>
      <c r="I67">
        <f>+G67</f>
        <v>1.3997399997606408E-2</v>
      </c>
      <c r="O67">
        <f t="shared" ca="1" si="8"/>
        <v>-4.9842892984936112E-3</v>
      </c>
      <c r="Q67" s="54" t="s">
        <v>615</v>
      </c>
    </row>
    <row r="68" spans="1:17">
      <c r="A68" s="50" t="s">
        <v>65</v>
      </c>
      <c r="B68" s="52" t="s">
        <v>40</v>
      </c>
      <c r="C68" s="51">
        <v>4062.4279999999999</v>
      </c>
      <c r="D68" s="10"/>
      <c r="E68">
        <f t="shared" si="5"/>
        <v>-4413.0161799758653</v>
      </c>
      <c r="F68">
        <f t="shared" si="6"/>
        <v>-4413</v>
      </c>
      <c r="G68">
        <f t="shared" si="7"/>
        <v>-6.395860000338871E-2</v>
      </c>
      <c r="I68">
        <f>+G68</f>
        <v>-6.395860000338871E-2</v>
      </c>
      <c r="O68">
        <f t="shared" ca="1" si="8"/>
        <v>-4.9437439751985959E-3</v>
      </c>
      <c r="Q68" s="54" t="s">
        <v>616</v>
      </c>
    </row>
    <row r="69" spans="1:17">
      <c r="A69" s="50" t="s">
        <v>200</v>
      </c>
      <c r="B69" s="52" t="s">
        <v>40</v>
      </c>
      <c r="C69" s="51">
        <v>4062.4560000000001</v>
      </c>
      <c r="D69" s="10"/>
      <c r="E69">
        <f t="shared" si="5"/>
        <v>-4413.0090966544003</v>
      </c>
      <c r="F69">
        <f t="shared" si="6"/>
        <v>-4413</v>
      </c>
      <c r="G69">
        <f t="shared" si="7"/>
        <v>-3.5958600003141328E-2</v>
      </c>
      <c r="I69">
        <f>+G69</f>
        <v>-3.5958600003141328E-2</v>
      </c>
      <c r="O69">
        <f t="shared" ca="1" si="8"/>
        <v>-4.9437439751985959E-3</v>
      </c>
      <c r="Q69" s="54" t="s">
        <v>616</v>
      </c>
    </row>
    <row r="70" spans="1:17">
      <c r="A70" s="50" t="s">
        <v>65</v>
      </c>
      <c r="B70" s="52" t="s">
        <v>40</v>
      </c>
      <c r="C70" s="51">
        <v>4307.5619999999999</v>
      </c>
      <c r="D70" s="10"/>
      <c r="E70">
        <f t="shared" si="5"/>
        <v>-4351.0032184082975</v>
      </c>
      <c r="F70">
        <f t="shared" si="6"/>
        <v>-4351</v>
      </c>
      <c r="G70">
        <f t="shared" si="7"/>
        <v>-1.2722200002826867E-2</v>
      </c>
      <c r="I70">
        <f>+G70</f>
        <v>-1.2722200002826867E-2</v>
      </c>
      <c r="O70">
        <f t="shared" ca="1" si="8"/>
        <v>-4.8180534729840487E-3</v>
      </c>
      <c r="Q70" s="54" t="s">
        <v>617</v>
      </c>
    </row>
    <row r="71" spans="1:17">
      <c r="A71" s="50" t="s">
        <v>65</v>
      </c>
      <c r="B71" s="52" t="s">
        <v>40</v>
      </c>
      <c r="C71" s="51">
        <v>4311.5370000000003</v>
      </c>
      <c r="D71" s="10"/>
      <c r="E71">
        <f t="shared" si="5"/>
        <v>-4349.9976397360979</v>
      </c>
      <c r="F71">
        <f t="shared" si="6"/>
        <v>-4350</v>
      </c>
      <c r="G71">
        <f t="shared" si="7"/>
        <v>9.3299999971350189E-3</v>
      </c>
      <c r="I71">
        <f>+G71</f>
        <v>9.3299999971350189E-3</v>
      </c>
      <c r="O71">
        <f t="shared" ca="1" si="8"/>
        <v>-4.8160262068192988E-3</v>
      </c>
      <c r="Q71" s="54" t="s">
        <v>618</v>
      </c>
    </row>
    <row r="72" spans="1:17">
      <c r="A72" s="50" t="s">
        <v>226</v>
      </c>
      <c r="B72" s="52" t="s">
        <v>40</v>
      </c>
      <c r="C72" s="51">
        <v>4398.4780000000001</v>
      </c>
      <c r="D72" s="10"/>
      <c r="E72">
        <f t="shared" si="5"/>
        <v>-4328.0036736128932</v>
      </c>
      <c r="F72">
        <f t="shared" si="6"/>
        <v>-4328</v>
      </c>
      <c r="G72">
        <f t="shared" si="7"/>
        <v>-1.4521600000989565E-2</v>
      </c>
      <c r="I72">
        <f>+G72</f>
        <v>-1.4521600000989565E-2</v>
      </c>
      <c r="O72">
        <f t="shared" ca="1" si="8"/>
        <v>-4.7714263511947821E-3</v>
      </c>
      <c r="Q72" s="54" t="s">
        <v>619</v>
      </c>
    </row>
    <row r="73" spans="1:17">
      <c r="A73" s="50" t="s">
        <v>226</v>
      </c>
      <c r="B73" s="52" t="s">
        <v>40</v>
      </c>
      <c r="C73" s="51">
        <v>4493.3360000000002</v>
      </c>
      <c r="D73" s="10"/>
      <c r="E73">
        <f t="shared" si="5"/>
        <v>-4304.0068983455849</v>
      </c>
      <c r="F73">
        <f t="shared" si="6"/>
        <v>-4304</v>
      </c>
      <c r="G73">
        <f t="shared" si="7"/>
        <v>-2.72687999995469E-2</v>
      </c>
      <c r="I73">
        <f>+G73</f>
        <v>-2.72687999995469E-2</v>
      </c>
      <c r="O73">
        <f t="shared" ca="1" si="8"/>
        <v>-4.7227719632407638E-3</v>
      </c>
      <c r="Q73" s="54" t="s">
        <v>620</v>
      </c>
    </row>
    <row r="74" spans="1:17">
      <c r="A74" s="50" t="s">
        <v>65</v>
      </c>
      <c r="B74" s="52" t="s">
        <v>40</v>
      </c>
      <c r="C74" s="51">
        <v>5173.2849999999999</v>
      </c>
      <c r="D74" s="10"/>
      <c r="E74">
        <f t="shared" si="5"/>
        <v>-4131.9962788276644</v>
      </c>
      <c r="F74">
        <f t="shared" si="6"/>
        <v>-4132</v>
      </c>
      <c r="G74">
        <f t="shared" si="7"/>
        <v>1.4709599998241174E-2</v>
      </c>
      <c r="I74">
        <f>+G74</f>
        <v>1.4709599998241174E-2</v>
      </c>
      <c r="O74">
        <f t="shared" ca="1" si="8"/>
        <v>-4.3740821829036363E-3</v>
      </c>
      <c r="Q74" s="54" t="s">
        <v>621</v>
      </c>
    </row>
    <row r="75" spans="1:17">
      <c r="A75" s="50" t="s">
        <v>236</v>
      </c>
      <c r="B75" s="52" t="s">
        <v>40</v>
      </c>
      <c r="C75" s="51">
        <v>5418.3860000000004</v>
      </c>
      <c r="D75" s="10"/>
      <c r="E75">
        <f t="shared" si="5"/>
        <v>-4069.991665460394</v>
      </c>
      <c r="F75">
        <f t="shared" si="6"/>
        <v>-4070</v>
      </c>
      <c r="G75">
        <f t="shared" si="7"/>
        <v>3.294599999935599E-2</v>
      </c>
      <c r="I75">
        <f>+G75</f>
        <v>3.294599999935599E-2</v>
      </c>
      <c r="O75">
        <f t="shared" ca="1" si="8"/>
        <v>-4.2483916806890891E-3</v>
      </c>
      <c r="Q75" s="54" t="s">
        <v>622</v>
      </c>
    </row>
    <row r="76" spans="1:17">
      <c r="A76" s="50" t="s">
        <v>241</v>
      </c>
      <c r="B76" s="52" t="s">
        <v>40</v>
      </c>
      <c r="C76" s="51">
        <v>5493.5230000000001</v>
      </c>
      <c r="D76" s="10"/>
      <c r="E76">
        <f t="shared" si="5"/>
        <v>-4050.9838252860309</v>
      </c>
      <c r="F76">
        <f t="shared" si="6"/>
        <v>-4051</v>
      </c>
      <c r="G76">
        <f t="shared" si="7"/>
        <v>6.3937799998711853E-2</v>
      </c>
      <c r="I76">
        <f>+G76</f>
        <v>6.3937799998711853E-2</v>
      </c>
      <c r="O76">
        <f t="shared" ca="1" si="8"/>
        <v>-4.2098736235588255E-3</v>
      </c>
      <c r="Q76" s="54" t="s">
        <v>623</v>
      </c>
    </row>
    <row r="77" spans="1:17">
      <c r="A77" s="50" t="s">
        <v>245</v>
      </c>
      <c r="B77" s="52" t="s">
        <v>40</v>
      </c>
      <c r="C77" s="51">
        <v>5501.2870000000003</v>
      </c>
      <c r="D77" s="10"/>
      <c r="E77">
        <f t="shared" si="5"/>
        <v>-4049.019721434217</v>
      </c>
      <c r="F77">
        <f t="shared" si="6"/>
        <v>-4049</v>
      </c>
      <c r="G77">
        <f t="shared" si="7"/>
        <v>-7.795780000196828E-2</v>
      </c>
      <c r="I77">
        <f>+G77</f>
        <v>-7.795780000196828E-2</v>
      </c>
      <c r="O77">
        <f t="shared" ca="1" si="8"/>
        <v>-4.205819091229324E-3</v>
      </c>
      <c r="Q77" s="54" t="s">
        <v>624</v>
      </c>
    </row>
    <row r="78" spans="1:17">
      <c r="A78" s="50" t="s">
        <v>236</v>
      </c>
      <c r="B78" s="52" t="s">
        <v>40</v>
      </c>
      <c r="C78" s="51">
        <v>5509.3389999999999</v>
      </c>
      <c r="D78" s="10"/>
      <c r="E78">
        <f t="shared" si="5"/>
        <v>-4046.9827605616247</v>
      </c>
      <c r="F78">
        <f t="shared" si="6"/>
        <v>-4047</v>
      </c>
      <c r="G78">
        <f t="shared" si="7"/>
        <v>6.8146599998726742E-2</v>
      </c>
      <c r="I78">
        <f>+G78</f>
        <v>6.8146599998726742E-2</v>
      </c>
      <c r="O78">
        <f t="shared" ca="1" si="8"/>
        <v>-4.2017645588998224E-3</v>
      </c>
      <c r="Q78" s="54" t="s">
        <v>625</v>
      </c>
    </row>
    <row r="79" spans="1:17">
      <c r="A79" s="50" t="s">
        <v>236</v>
      </c>
      <c r="B79" s="52" t="s">
        <v>40</v>
      </c>
      <c r="C79" s="51">
        <v>5513.27</v>
      </c>
      <c r="D79" s="10"/>
      <c r="E79">
        <f t="shared" si="5"/>
        <v>-4045.9883128231545</v>
      </c>
      <c r="F79">
        <f t="shared" si="6"/>
        <v>-4046</v>
      </c>
      <c r="G79">
        <f t="shared" si="7"/>
        <v>4.6198799998819595E-2</v>
      </c>
      <c r="I79">
        <f>+G79</f>
        <v>4.6198799998819595E-2</v>
      </c>
      <c r="O79">
        <f t="shared" ca="1" si="8"/>
        <v>-4.1997372927350708E-3</v>
      </c>
      <c r="Q79" s="54" t="s">
        <v>626</v>
      </c>
    </row>
    <row r="80" spans="1:17">
      <c r="A80" s="50" t="s">
        <v>256</v>
      </c>
      <c r="B80" s="52" t="s">
        <v>40</v>
      </c>
      <c r="C80" s="51">
        <v>5916.3869999999997</v>
      </c>
      <c r="D80" s="10"/>
      <c r="E80">
        <f t="shared" si="5"/>
        <v>-3944.0094807222099</v>
      </c>
      <c r="F80">
        <f t="shared" si="6"/>
        <v>-3944</v>
      </c>
      <c r="G80">
        <f t="shared" si="7"/>
        <v>-3.7476800001059019E-2</v>
      </c>
      <c r="I80">
        <f>+G80</f>
        <v>-3.7476800001059019E-2</v>
      </c>
      <c r="O80">
        <f t="shared" ca="1" si="8"/>
        <v>-3.9929561439304949E-3</v>
      </c>
      <c r="Q80" s="54" t="s">
        <v>627</v>
      </c>
    </row>
    <row r="81" spans="1:17">
      <c r="A81" s="50" t="s">
        <v>256</v>
      </c>
      <c r="B81" s="52" t="s">
        <v>40</v>
      </c>
      <c r="C81" s="51">
        <v>6264.26</v>
      </c>
      <c r="D81" s="10"/>
      <c r="E81">
        <f t="shared" si="5"/>
        <v>-3856.006041870829</v>
      </c>
      <c r="F81">
        <f t="shared" si="6"/>
        <v>-3856</v>
      </c>
      <c r="G81">
        <f t="shared" si="7"/>
        <v>-2.3883200001364457E-2</v>
      </c>
      <c r="I81">
        <f>+G81</f>
        <v>-2.3883200001364457E-2</v>
      </c>
      <c r="O81">
        <f t="shared" ca="1" si="8"/>
        <v>-3.8145567214324296E-3</v>
      </c>
      <c r="Q81" s="54" t="s">
        <v>628</v>
      </c>
    </row>
    <row r="82" spans="1:17">
      <c r="A82" s="50" t="s">
        <v>263</v>
      </c>
      <c r="B82" s="52" t="s">
        <v>40</v>
      </c>
      <c r="C82" s="51">
        <v>6576.5540000000001</v>
      </c>
      <c r="D82" s="10"/>
      <c r="E82">
        <f t="shared" si="5"/>
        <v>-3777.0032278189965</v>
      </c>
      <c r="F82">
        <f t="shared" si="6"/>
        <v>-3777</v>
      </c>
      <c r="G82">
        <f t="shared" si="7"/>
        <v>-1.2759400002323673E-2</v>
      </c>
      <c r="I82">
        <f>+G82</f>
        <v>-1.2759400002323673E-2</v>
      </c>
      <c r="O82">
        <f t="shared" ca="1" si="8"/>
        <v>-3.6544026944171212E-3</v>
      </c>
      <c r="Q82" s="54" t="s">
        <v>629</v>
      </c>
    </row>
    <row r="83" spans="1:17">
      <c r="A83" s="50" t="s">
        <v>65</v>
      </c>
      <c r="B83" s="52" t="s">
        <v>40</v>
      </c>
      <c r="C83" s="51">
        <v>11691.615</v>
      </c>
      <c r="D83" s="10"/>
      <c r="E83">
        <f t="shared" si="5"/>
        <v>-2483.0167501832434</v>
      </c>
      <c r="F83">
        <f t="shared" si="6"/>
        <v>-2483</v>
      </c>
      <c r="G83">
        <f t="shared" si="7"/>
        <v>-6.6212600002472755E-2</v>
      </c>
      <c r="I83">
        <f>+G83</f>
        <v>-6.6212600002472755E-2</v>
      </c>
      <c r="O83">
        <f t="shared" ca="1" si="8"/>
        <v>-1.031120277229655E-3</v>
      </c>
      <c r="Q83" s="54" t="s">
        <v>630</v>
      </c>
    </row>
    <row r="84" spans="1:17">
      <c r="A84" s="50" t="s">
        <v>65</v>
      </c>
      <c r="B84" s="52" t="s">
        <v>40</v>
      </c>
      <c r="C84" s="51">
        <v>11695.549000000001</v>
      </c>
      <c r="D84" s="10"/>
      <c r="E84">
        <f t="shared" si="5"/>
        <v>-2482.0215435174732</v>
      </c>
      <c r="F84">
        <f t="shared" si="6"/>
        <v>-2482</v>
      </c>
      <c r="G84">
        <f t="shared" si="7"/>
        <v>-8.5160399999949732E-2</v>
      </c>
      <c r="I84">
        <f>+G84</f>
        <v>-8.5160399999949732E-2</v>
      </c>
      <c r="O84">
        <f t="shared" ca="1" si="8"/>
        <v>-1.0290930110649042E-3</v>
      </c>
      <c r="Q84" s="54" t="s">
        <v>631</v>
      </c>
    </row>
    <row r="85" spans="1:17">
      <c r="A85" s="50" t="s">
        <v>65</v>
      </c>
      <c r="B85" s="52" t="s">
        <v>40</v>
      </c>
      <c r="C85" s="51">
        <v>11699.561</v>
      </c>
      <c r="D85" s="10"/>
      <c r="E85">
        <f t="shared" ref="E85:E116" si="9">+(C85-C$7)/C$8</f>
        <v>-2481.00660474191</v>
      </c>
      <c r="F85">
        <f t="shared" ref="F85:F116" si="10">ROUND(2*E85,0)/2</f>
        <v>-2481</v>
      </c>
      <c r="G85">
        <f t="shared" ref="G85:G116" si="11">+C85-(C$7+F85*C$8)</f>
        <v>-2.6108200001544901E-2</v>
      </c>
      <c r="I85">
        <f>+G85</f>
        <v>-2.6108200001544901E-2</v>
      </c>
      <c r="O85">
        <f t="shared" ref="O85:O116" ca="1" si="12">+C$11+C$12*$F85</f>
        <v>-1.0270657449001535E-3</v>
      </c>
      <c r="Q85" s="54" t="s">
        <v>632</v>
      </c>
    </row>
    <row r="86" spans="1:17">
      <c r="A86" s="50" t="s">
        <v>65</v>
      </c>
      <c r="B86" s="52" t="s">
        <v>40</v>
      </c>
      <c r="C86" s="51">
        <v>11711.355</v>
      </c>
      <c r="D86" s="10"/>
      <c r="E86">
        <f t="shared" si="9"/>
        <v>-2478.0230085507333</v>
      </c>
      <c r="F86">
        <f t="shared" si="10"/>
        <v>-2478</v>
      </c>
      <c r="G86">
        <f t="shared" si="11"/>
        <v>-9.0951600002881605E-2</v>
      </c>
      <c r="I86">
        <f>+G86</f>
        <v>-9.0951600002881605E-2</v>
      </c>
      <c r="O86">
        <f t="shared" ca="1" si="12"/>
        <v>-1.0209839464059012E-3</v>
      </c>
      <c r="Q86" s="54" t="s">
        <v>633</v>
      </c>
    </row>
    <row r="87" spans="1:17">
      <c r="A87" s="50" t="s">
        <v>65</v>
      </c>
      <c r="B87" s="52" t="s">
        <v>40</v>
      </c>
      <c r="C87" s="51">
        <v>11782.596</v>
      </c>
      <c r="D87" s="10"/>
      <c r="E87">
        <f t="shared" si="9"/>
        <v>-2460.0007619630096</v>
      </c>
      <c r="F87">
        <f t="shared" si="10"/>
        <v>-2460</v>
      </c>
      <c r="G87">
        <f t="shared" si="11"/>
        <v>-3.0120000028546201E-3</v>
      </c>
      <c r="I87">
        <f>+G87</f>
        <v>-3.0120000028546201E-3</v>
      </c>
      <c r="O87">
        <f t="shared" ca="1" si="12"/>
        <v>-9.8449315544038834E-4</v>
      </c>
      <c r="Q87" s="54" t="s">
        <v>634</v>
      </c>
    </row>
    <row r="88" spans="1:17">
      <c r="A88" s="50" t="s">
        <v>65</v>
      </c>
      <c r="B88" s="52" t="s">
        <v>40</v>
      </c>
      <c r="C88" s="51">
        <v>11786.61</v>
      </c>
      <c r="D88" s="10"/>
      <c r="E88">
        <f t="shared" si="9"/>
        <v>-2458.9853172359121</v>
      </c>
      <c r="F88">
        <f t="shared" si="10"/>
        <v>-2459</v>
      </c>
      <c r="G88">
        <f t="shared" si="11"/>
        <v>5.8040199999595643E-2</v>
      </c>
      <c r="I88">
        <f>+G88</f>
        <v>5.8040199999595643E-2</v>
      </c>
      <c r="O88">
        <f t="shared" ca="1" si="12"/>
        <v>-9.8246588927563758E-4</v>
      </c>
      <c r="Q88" s="54" t="s">
        <v>635</v>
      </c>
    </row>
    <row r="89" spans="1:17">
      <c r="A89" s="50" t="s">
        <v>285</v>
      </c>
      <c r="B89" s="52" t="s">
        <v>40</v>
      </c>
      <c r="C89" s="51">
        <v>12023.665999999999</v>
      </c>
      <c r="D89" s="10"/>
      <c r="E89">
        <f t="shared" si="9"/>
        <v>-2399.0158939108687</v>
      </c>
      <c r="F89">
        <f t="shared" si="10"/>
        <v>-2399</v>
      </c>
      <c r="G89">
        <f t="shared" si="11"/>
        <v>-6.2827800002196454E-2</v>
      </c>
      <c r="I89">
        <f>+G89</f>
        <v>-6.2827800002196454E-2</v>
      </c>
      <c r="O89">
        <f t="shared" ca="1" si="12"/>
        <v>-8.6082991939059276E-4</v>
      </c>
      <c r="Q89" s="54" t="s">
        <v>636</v>
      </c>
    </row>
    <row r="90" spans="1:17">
      <c r="A90" s="50" t="s">
        <v>285</v>
      </c>
      <c r="B90" s="52" t="s">
        <v>40</v>
      </c>
      <c r="C90" s="51">
        <v>12027.630999999999</v>
      </c>
      <c r="D90" s="10"/>
      <c r="E90">
        <f t="shared" si="9"/>
        <v>-2398.0128449963345</v>
      </c>
      <c r="F90">
        <f t="shared" si="10"/>
        <v>-2398</v>
      </c>
      <c r="G90">
        <f t="shared" si="11"/>
        <v>-5.0775600002452848E-2</v>
      </c>
      <c r="I90">
        <f>+G90</f>
        <v>-5.0775600002452848E-2</v>
      </c>
      <c r="O90">
        <f t="shared" ca="1" si="12"/>
        <v>-8.58802653225842E-4</v>
      </c>
      <c r="Q90" s="54" t="s">
        <v>637</v>
      </c>
    </row>
    <row r="91" spans="1:17">
      <c r="A91" s="50" t="s">
        <v>285</v>
      </c>
      <c r="B91" s="52" t="s">
        <v>40</v>
      </c>
      <c r="C91" s="51">
        <v>12031.623</v>
      </c>
      <c r="D91" s="10"/>
      <c r="E91">
        <f t="shared" si="9"/>
        <v>-2397.0029657361024</v>
      </c>
      <c r="F91">
        <f t="shared" si="10"/>
        <v>-2397</v>
      </c>
      <c r="G91">
        <f t="shared" si="11"/>
        <v>-1.1723400002665585E-2</v>
      </c>
      <c r="I91">
        <f>+G91</f>
        <v>-1.1723400002665585E-2</v>
      </c>
      <c r="O91">
        <f t="shared" ca="1" si="12"/>
        <v>-8.5677538706109124E-4</v>
      </c>
      <c r="Q91" s="54" t="s">
        <v>638</v>
      </c>
    </row>
    <row r="92" spans="1:17">
      <c r="A92" s="50" t="s">
        <v>285</v>
      </c>
      <c r="B92" s="52" t="s">
        <v>40</v>
      </c>
      <c r="C92" s="51">
        <v>12035.571</v>
      </c>
      <c r="D92" s="10"/>
      <c r="E92">
        <f t="shared" si="9"/>
        <v>-2396.0042174096002</v>
      </c>
      <c r="F92">
        <f t="shared" si="10"/>
        <v>-2396</v>
      </c>
      <c r="G92">
        <f t="shared" si="11"/>
        <v>-1.6671200000928366E-2</v>
      </c>
      <c r="I92">
        <f>+G92</f>
        <v>-1.6671200000928366E-2</v>
      </c>
      <c r="O92">
        <f t="shared" ca="1" si="12"/>
        <v>-8.5474812089634047E-4</v>
      </c>
      <c r="Q92" s="54" t="s">
        <v>639</v>
      </c>
    </row>
    <row r="93" spans="1:17">
      <c r="A93" s="50" t="s">
        <v>65</v>
      </c>
      <c r="B93" s="52" t="s">
        <v>40</v>
      </c>
      <c r="C93" s="51">
        <v>12039.507</v>
      </c>
      <c r="D93" s="10"/>
      <c r="E93">
        <f t="shared" si="9"/>
        <v>-2395.0085047922976</v>
      </c>
      <c r="F93">
        <f t="shared" si="10"/>
        <v>-2395</v>
      </c>
      <c r="G93">
        <f t="shared" si="11"/>
        <v>-3.3619000001635868E-2</v>
      </c>
      <c r="I93">
        <f>+G93</f>
        <v>-3.3619000001635868E-2</v>
      </c>
      <c r="O93">
        <f t="shared" ca="1" si="12"/>
        <v>-8.5272085473158971E-4</v>
      </c>
      <c r="Q93" s="54" t="s">
        <v>640</v>
      </c>
    </row>
    <row r="94" spans="1:17">
      <c r="A94" s="50" t="s">
        <v>256</v>
      </c>
      <c r="B94" s="52" t="s">
        <v>40</v>
      </c>
      <c r="C94" s="51">
        <v>12043.499</v>
      </c>
      <c r="D94" s="10"/>
      <c r="E94">
        <f t="shared" si="9"/>
        <v>-2393.9986255320655</v>
      </c>
      <c r="F94">
        <f t="shared" si="10"/>
        <v>-2394</v>
      </c>
      <c r="G94">
        <f t="shared" si="11"/>
        <v>5.4331999981513945E-3</v>
      </c>
      <c r="I94">
        <f>+G94</f>
        <v>5.4331999981513945E-3</v>
      </c>
      <c r="O94">
        <f t="shared" ca="1" si="12"/>
        <v>-8.5069358856683895E-4</v>
      </c>
      <c r="Q94" s="54" t="s">
        <v>641</v>
      </c>
    </row>
    <row r="95" spans="1:17">
      <c r="A95" s="50" t="s">
        <v>65</v>
      </c>
      <c r="B95" s="52" t="s">
        <v>40</v>
      </c>
      <c r="C95" s="51">
        <v>12462.504999999999</v>
      </c>
      <c r="D95" s="10"/>
      <c r="E95">
        <f t="shared" si="9"/>
        <v>-2288.0002614757527</v>
      </c>
      <c r="F95">
        <f t="shared" si="10"/>
        <v>-2288</v>
      </c>
      <c r="G95">
        <f t="shared" si="11"/>
        <v>-1.033600003211177E-3</v>
      </c>
      <c r="I95">
        <f>+G95</f>
        <v>-1.033600003211177E-3</v>
      </c>
      <c r="O95">
        <f t="shared" ca="1" si="12"/>
        <v>-6.3580337510325997E-4</v>
      </c>
      <c r="Q95" s="54" t="s">
        <v>642</v>
      </c>
    </row>
    <row r="96" spans="1:17">
      <c r="A96" s="50" t="s">
        <v>65</v>
      </c>
      <c r="B96" s="52" t="s">
        <v>40</v>
      </c>
      <c r="C96" s="51">
        <v>12462.504999999999</v>
      </c>
      <c r="D96" s="10"/>
      <c r="E96">
        <f t="shared" si="9"/>
        <v>-2288.0002614757527</v>
      </c>
      <c r="F96">
        <f t="shared" si="10"/>
        <v>-2288</v>
      </c>
      <c r="G96">
        <f t="shared" si="11"/>
        <v>-1.033600003211177E-3</v>
      </c>
      <c r="I96">
        <f>+G96</f>
        <v>-1.033600003211177E-3</v>
      </c>
      <c r="O96">
        <f t="shared" ca="1" si="12"/>
        <v>-6.3580337510325997E-4</v>
      </c>
      <c r="Q96" s="54" t="s">
        <v>642</v>
      </c>
    </row>
    <row r="97" spans="1:17">
      <c r="A97" s="50" t="s">
        <v>65</v>
      </c>
      <c r="B97" s="52" t="s">
        <v>40</v>
      </c>
      <c r="C97" s="51">
        <v>12529.615</v>
      </c>
      <c r="D97" s="10"/>
      <c r="E97">
        <f t="shared" si="9"/>
        <v>-2271.0230577798175</v>
      </c>
      <c r="F97">
        <f t="shared" si="10"/>
        <v>-2271</v>
      </c>
      <c r="G97">
        <f t="shared" si="11"/>
        <v>-9.1146200002185651E-2</v>
      </c>
      <c r="I97">
        <f>+G97</f>
        <v>-9.1146200002185651E-2</v>
      </c>
      <c r="O97">
        <f t="shared" ca="1" si="12"/>
        <v>-6.0133985030249703E-4</v>
      </c>
      <c r="Q97" s="54" t="s">
        <v>643</v>
      </c>
    </row>
    <row r="98" spans="1:17">
      <c r="A98" s="50" t="s">
        <v>285</v>
      </c>
      <c r="B98" s="52" t="s">
        <v>40</v>
      </c>
      <c r="C98" s="51">
        <v>12786.65</v>
      </c>
      <c r="D98" s="10"/>
      <c r="E98">
        <f t="shared" si="9"/>
        <v>-2205.9994316140483</v>
      </c>
      <c r="F98">
        <f t="shared" si="10"/>
        <v>-2206</v>
      </c>
      <c r="G98">
        <f t="shared" si="11"/>
        <v>2.2467999988293741E-3</v>
      </c>
      <c r="I98">
        <f>+G98</f>
        <v>2.2467999988293741E-3</v>
      </c>
      <c r="O98">
        <f t="shared" ca="1" si="12"/>
        <v>-4.695675495936984E-4</v>
      </c>
      <c r="Q98" s="54" t="s">
        <v>644</v>
      </c>
    </row>
    <row r="99" spans="1:17">
      <c r="A99" s="50" t="s">
        <v>285</v>
      </c>
      <c r="B99" s="52" t="s">
        <v>40</v>
      </c>
      <c r="C99" s="51">
        <v>12790.593999999999</v>
      </c>
      <c r="D99" s="10"/>
      <c r="E99">
        <f t="shared" si="9"/>
        <v>-2205.0016951906127</v>
      </c>
      <c r="F99">
        <f t="shared" si="10"/>
        <v>-2205</v>
      </c>
      <c r="G99">
        <f t="shared" si="11"/>
        <v>-6.7010000020673033E-3</v>
      </c>
      <c r="I99">
        <f>+G99</f>
        <v>-6.7010000020673033E-3</v>
      </c>
      <c r="O99">
        <f t="shared" ca="1" si="12"/>
        <v>-4.6754028342894764E-4</v>
      </c>
      <c r="Q99" s="54" t="s">
        <v>645</v>
      </c>
    </row>
    <row r="100" spans="1:17">
      <c r="A100" s="50" t="s">
        <v>285</v>
      </c>
      <c r="B100" s="52" t="s">
        <v>40</v>
      </c>
      <c r="C100" s="51">
        <v>12794.596</v>
      </c>
      <c r="D100" s="10"/>
      <c r="E100">
        <f t="shared" si="9"/>
        <v>-2203.9892861727144</v>
      </c>
      <c r="F100">
        <f t="shared" si="10"/>
        <v>-2204</v>
      </c>
      <c r="G100">
        <f t="shared" si="11"/>
        <v>4.2351199997938238E-2</v>
      </c>
      <c r="I100">
        <f>+G100</f>
        <v>4.2351199997938238E-2</v>
      </c>
      <c r="O100">
        <f t="shared" ca="1" si="12"/>
        <v>-4.6551301726419688E-4</v>
      </c>
      <c r="Q100" s="54" t="s">
        <v>646</v>
      </c>
    </row>
    <row r="101" spans="1:17">
      <c r="A101" s="50" t="s">
        <v>285</v>
      </c>
      <c r="B101" s="52" t="s">
        <v>40</v>
      </c>
      <c r="C101" s="51">
        <v>12798.593000000001</v>
      </c>
      <c r="D101" s="10"/>
      <c r="E101">
        <f t="shared" si="9"/>
        <v>-2202.978142033649</v>
      </c>
      <c r="F101">
        <f t="shared" si="10"/>
        <v>-2203</v>
      </c>
      <c r="G101">
        <f t="shared" si="11"/>
        <v>8.6403399998744135E-2</v>
      </c>
      <c r="I101">
        <f>+G101</f>
        <v>8.6403399998744135E-2</v>
      </c>
      <c r="O101">
        <f t="shared" ca="1" si="12"/>
        <v>-4.6348575109944612E-4</v>
      </c>
      <c r="Q101" s="54" t="s">
        <v>647</v>
      </c>
    </row>
    <row r="102" spans="1:17">
      <c r="A102" s="50" t="s">
        <v>256</v>
      </c>
      <c r="B102" s="52" t="s">
        <v>40</v>
      </c>
      <c r="C102" s="51">
        <v>14225.491</v>
      </c>
      <c r="D102" s="10"/>
      <c r="E102">
        <f t="shared" si="9"/>
        <v>-1842.0075266361982</v>
      </c>
      <c r="F102">
        <f t="shared" si="10"/>
        <v>-1842</v>
      </c>
      <c r="G102">
        <f t="shared" si="11"/>
        <v>-2.9752400001598289E-2</v>
      </c>
      <c r="I102">
        <f>+G102</f>
        <v>-2.9752400001598289E-2</v>
      </c>
      <c r="O102">
        <f t="shared" ca="1" si="12"/>
        <v>2.6835733437557312E-4</v>
      </c>
      <c r="Q102" s="54" t="s">
        <v>648</v>
      </c>
    </row>
    <row r="103" spans="1:17">
      <c r="A103" s="50" t="s">
        <v>256</v>
      </c>
      <c r="B103" s="52" t="s">
        <v>40</v>
      </c>
      <c r="C103" s="51">
        <v>14233.428</v>
      </c>
      <c r="D103" s="10"/>
      <c r="E103">
        <f t="shared" si="9"/>
        <v>-1839.999657976764</v>
      </c>
      <c r="F103">
        <f t="shared" si="10"/>
        <v>-1840</v>
      </c>
      <c r="G103">
        <f t="shared" si="11"/>
        <v>1.3519999993150122E-3</v>
      </c>
      <c r="I103">
        <f>+G103</f>
        <v>1.3519999993150122E-3</v>
      </c>
      <c r="O103">
        <f t="shared" ca="1" si="12"/>
        <v>2.7241186670507464E-4</v>
      </c>
      <c r="Q103" s="54" t="s">
        <v>649</v>
      </c>
    </row>
    <row r="104" spans="1:17">
      <c r="A104" s="50" t="s">
        <v>65</v>
      </c>
      <c r="B104" s="52" t="s">
        <v>40</v>
      </c>
      <c r="C104" s="51">
        <v>14308.554</v>
      </c>
      <c r="D104" s="10"/>
      <c r="E104">
        <f t="shared" si="9"/>
        <v>-1820.9946005358333</v>
      </c>
      <c r="F104">
        <f t="shared" si="10"/>
        <v>-1821</v>
      </c>
      <c r="G104">
        <f t="shared" si="11"/>
        <v>2.1343799999158364E-2</v>
      </c>
      <c r="I104">
        <f>+G104</f>
        <v>2.1343799999158364E-2</v>
      </c>
      <c r="O104">
        <f t="shared" ca="1" si="12"/>
        <v>3.1092992383533868E-4</v>
      </c>
      <c r="Q104" s="54" t="s">
        <v>650</v>
      </c>
    </row>
    <row r="105" spans="1:17">
      <c r="A105" s="50" t="s">
        <v>256</v>
      </c>
      <c r="B105" s="52" t="s">
        <v>40</v>
      </c>
      <c r="C105" s="51">
        <v>14996.37</v>
      </c>
      <c r="D105" s="10"/>
      <c r="E105">
        <f t="shared" si="9"/>
        <v>-1646.99382066214</v>
      </c>
      <c r="F105">
        <f t="shared" si="10"/>
        <v>-1647</v>
      </c>
      <c r="G105">
        <f t="shared" si="11"/>
        <v>2.4426599999060272E-2</v>
      </c>
      <c r="I105">
        <f>+G105</f>
        <v>2.4426599999060272E-2</v>
      </c>
      <c r="O105">
        <f t="shared" ca="1" si="12"/>
        <v>6.6367423650196856E-4</v>
      </c>
      <c r="Q105" s="54" t="s">
        <v>651</v>
      </c>
    </row>
    <row r="106" spans="1:17">
      <c r="A106" s="50" t="s">
        <v>256</v>
      </c>
      <c r="B106" s="52" t="s">
        <v>40</v>
      </c>
      <c r="C106" s="51">
        <v>15747.375</v>
      </c>
      <c r="D106" s="10"/>
      <c r="E106">
        <f t="shared" si="9"/>
        <v>-1457.0077550733156</v>
      </c>
      <c r="F106">
        <f t="shared" si="10"/>
        <v>-1457</v>
      </c>
      <c r="G106">
        <f t="shared" si="11"/>
        <v>-3.0655400001705857E-2</v>
      </c>
      <c r="I106">
        <f>+G106</f>
        <v>-3.0655400001705857E-2</v>
      </c>
      <c r="O106">
        <f t="shared" ca="1" si="12"/>
        <v>1.0488548078046102E-3</v>
      </c>
      <c r="Q106" s="2">
        <f t="shared" ref="Q106:Q117" si="13">+C106-15018.5</f>
        <v>728.875</v>
      </c>
    </row>
    <row r="107" spans="1:17">
      <c r="A107" s="50" t="s">
        <v>335</v>
      </c>
      <c r="B107" s="52" t="s">
        <v>40</v>
      </c>
      <c r="C107" s="51">
        <v>16051.682000000001</v>
      </c>
      <c r="D107" s="10"/>
      <c r="E107">
        <f t="shared" si="9"/>
        <v>-1380.0254584692468</v>
      </c>
      <c r="F107">
        <f t="shared" si="10"/>
        <v>-1380</v>
      </c>
      <c r="G107">
        <f t="shared" si="11"/>
        <v>-0.10063600000103179</v>
      </c>
      <c r="I107">
        <f>+G107</f>
        <v>-0.10063600000103179</v>
      </c>
      <c r="O107">
        <f t="shared" ca="1" si="12"/>
        <v>1.204954302490418E-3</v>
      </c>
      <c r="Q107" s="2">
        <f t="shared" si="13"/>
        <v>1033.1820000000007</v>
      </c>
    </row>
    <row r="108" spans="1:17">
      <c r="A108" s="50" t="s">
        <v>335</v>
      </c>
      <c r="B108" s="52" t="s">
        <v>40</v>
      </c>
      <c r="C108" s="51">
        <v>16055.665000000001</v>
      </c>
      <c r="D108" s="10"/>
      <c r="E108">
        <f t="shared" si="9"/>
        <v>-1379.0178559909141</v>
      </c>
      <c r="F108">
        <f t="shared" si="10"/>
        <v>-1379</v>
      </c>
      <c r="G108">
        <f t="shared" si="11"/>
        <v>-7.0583799999440089E-2</v>
      </c>
      <c r="I108">
        <f>+G108</f>
        <v>-7.0583799999440089E-2</v>
      </c>
      <c r="O108">
        <f t="shared" ca="1" si="12"/>
        <v>1.2069815686551683E-3</v>
      </c>
      <c r="Q108" s="2">
        <f t="shared" si="13"/>
        <v>1037.1650000000009</v>
      </c>
    </row>
    <row r="109" spans="1:17">
      <c r="A109" s="50" t="s">
        <v>343</v>
      </c>
      <c r="B109" s="52" t="s">
        <v>40</v>
      </c>
      <c r="C109" s="51">
        <v>16826.460999999999</v>
      </c>
      <c r="D109" s="10"/>
      <c r="E109">
        <f t="shared" si="9"/>
        <v>-1184.0251470054834</v>
      </c>
      <c r="F109">
        <f t="shared" si="10"/>
        <v>-1184</v>
      </c>
      <c r="G109">
        <f t="shared" si="11"/>
        <v>-9.9404800002957927E-2</v>
      </c>
      <c r="I109">
        <f>+G109</f>
        <v>-9.9404800002957927E-2</v>
      </c>
      <c r="O109">
        <f t="shared" ca="1" si="12"/>
        <v>1.6022984707815642E-3</v>
      </c>
      <c r="Q109" s="2">
        <f t="shared" si="13"/>
        <v>1807.9609999999993</v>
      </c>
    </row>
    <row r="110" spans="1:17">
      <c r="A110" s="50" t="s">
        <v>343</v>
      </c>
      <c r="B110" s="52" t="s">
        <v>40</v>
      </c>
      <c r="C110" s="51">
        <v>16842.325000000001</v>
      </c>
      <c r="D110" s="10"/>
      <c r="E110">
        <f t="shared" si="9"/>
        <v>-1180.0119394442802</v>
      </c>
      <c r="F110">
        <f t="shared" si="10"/>
        <v>-1180</v>
      </c>
      <c r="G110">
        <f t="shared" si="11"/>
        <v>-4.7195999999530613E-2</v>
      </c>
      <c r="I110">
        <f>+G110</f>
        <v>-4.7195999999530613E-2</v>
      </c>
      <c r="O110">
        <f t="shared" ca="1" si="12"/>
        <v>1.6104075354405668E-3</v>
      </c>
      <c r="Q110" s="2">
        <f t="shared" si="13"/>
        <v>1823.8250000000007</v>
      </c>
    </row>
    <row r="111" spans="1:17">
      <c r="A111" s="50" t="s">
        <v>65</v>
      </c>
      <c r="B111" s="52" t="s">
        <v>40</v>
      </c>
      <c r="C111" s="51">
        <v>17166.460999999999</v>
      </c>
      <c r="D111" s="10"/>
      <c r="E111">
        <f t="shared" si="9"/>
        <v>-1098.0133863644753</v>
      </c>
      <c r="F111">
        <f t="shared" si="10"/>
        <v>-1098</v>
      </c>
      <c r="G111">
        <f t="shared" si="11"/>
        <v>-5.2915600001142593E-2</v>
      </c>
      <c r="I111">
        <f>+G111</f>
        <v>-5.2915600001142593E-2</v>
      </c>
      <c r="O111">
        <f t="shared" ca="1" si="12"/>
        <v>1.7766433609501284E-3</v>
      </c>
      <c r="Q111" s="2">
        <f t="shared" si="13"/>
        <v>2147.9609999999993</v>
      </c>
    </row>
    <row r="112" spans="1:17">
      <c r="A112" s="50" t="s">
        <v>65</v>
      </c>
      <c r="B112" s="52" t="s">
        <v>40</v>
      </c>
      <c r="C112" s="51">
        <v>17174.453000000001</v>
      </c>
      <c r="D112" s="10"/>
      <c r="E112">
        <f t="shared" si="9"/>
        <v>-1095.9916040378778</v>
      </c>
      <c r="F112">
        <f t="shared" si="10"/>
        <v>-1096</v>
      </c>
      <c r="G112">
        <f t="shared" si="11"/>
        <v>3.3188800000061747E-2</v>
      </c>
      <c r="I112">
        <f>+G112</f>
        <v>3.3188800000061747E-2</v>
      </c>
      <c r="O112">
        <f t="shared" ca="1" si="12"/>
        <v>1.7806978932796299E-3</v>
      </c>
      <c r="Q112" s="2">
        <f t="shared" si="13"/>
        <v>2155.9530000000013</v>
      </c>
    </row>
    <row r="113" spans="1:17">
      <c r="A113" s="50" t="s">
        <v>65</v>
      </c>
      <c r="B113" s="52" t="s">
        <v>40</v>
      </c>
      <c r="C113" s="51">
        <v>17186.335999999999</v>
      </c>
      <c r="D113" s="10"/>
      <c r="E113">
        <f t="shared" si="9"/>
        <v>-1092.9854930034751</v>
      </c>
      <c r="F113">
        <f t="shared" si="10"/>
        <v>-1093</v>
      </c>
      <c r="G113">
        <f t="shared" si="11"/>
        <v>5.7345399996847846E-2</v>
      </c>
      <c r="I113">
        <f>+G113</f>
        <v>5.7345399996847846E-2</v>
      </c>
      <c r="O113">
        <f t="shared" ca="1" si="12"/>
        <v>1.7867796917738817E-3</v>
      </c>
      <c r="Q113" s="2">
        <f t="shared" si="13"/>
        <v>2167.8359999999993</v>
      </c>
    </row>
    <row r="114" spans="1:17">
      <c r="A114" s="50" t="s">
        <v>343</v>
      </c>
      <c r="B114" s="52" t="s">
        <v>40</v>
      </c>
      <c r="C114" s="51">
        <v>17198.153999999999</v>
      </c>
      <c r="D114" s="10"/>
      <c r="E114">
        <f t="shared" si="9"/>
        <v>-1089.9958253939005</v>
      </c>
      <c r="F114">
        <f t="shared" si="10"/>
        <v>-1090</v>
      </c>
      <c r="G114">
        <f t="shared" si="11"/>
        <v>1.6501999994943617E-2</v>
      </c>
      <c r="I114">
        <f>+G114</f>
        <v>1.6501999994943617E-2</v>
      </c>
      <c r="O114">
        <f t="shared" ca="1" si="12"/>
        <v>1.792861490268134E-3</v>
      </c>
      <c r="Q114" s="2">
        <f t="shared" si="13"/>
        <v>2179.6539999999986</v>
      </c>
    </row>
    <row r="115" spans="1:17">
      <c r="A115" s="50" t="s">
        <v>65</v>
      </c>
      <c r="B115" s="52" t="s">
        <v>40</v>
      </c>
      <c r="C115" s="51">
        <v>17498.471000000001</v>
      </c>
      <c r="D115" s="10"/>
      <c r="E115">
        <f t="shared" si="9"/>
        <v>-1014.0229020985302</v>
      </c>
      <c r="F115">
        <f t="shared" si="10"/>
        <v>-1014</v>
      </c>
      <c r="G115">
        <f t="shared" si="11"/>
        <v>-9.0530800000124145E-2</v>
      </c>
      <c r="I115">
        <f>+G115</f>
        <v>-9.0530800000124145E-2</v>
      </c>
      <c r="O115">
        <f t="shared" ca="1" si="12"/>
        <v>1.946933718789191E-3</v>
      </c>
      <c r="Q115" s="2">
        <f t="shared" si="13"/>
        <v>2479.9710000000014</v>
      </c>
    </row>
    <row r="116" spans="1:17">
      <c r="A116" s="50" t="s">
        <v>343</v>
      </c>
      <c r="B116" s="52" t="s">
        <v>40</v>
      </c>
      <c r="C116" s="51">
        <v>17589.465</v>
      </c>
      <c r="D116" s="10"/>
      <c r="E116">
        <f t="shared" si="9"/>
        <v>-991.00362519333078</v>
      </c>
      <c r="F116">
        <f t="shared" si="10"/>
        <v>-991</v>
      </c>
      <c r="G116">
        <f t="shared" si="11"/>
        <v>-1.433020000331453E-2</v>
      </c>
      <c r="I116">
        <f>+G116</f>
        <v>-1.433020000331453E-2</v>
      </c>
      <c r="O116">
        <f t="shared" ca="1" si="12"/>
        <v>1.9935608405784581E-3</v>
      </c>
      <c r="Q116" s="2">
        <f t="shared" si="13"/>
        <v>2570.9650000000001</v>
      </c>
    </row>
    <row r="117" spans="1:17">
      <c r="A117" s="50" t="s">
        <v>343</v>
      </c>
      <c r="B117" s="52" t="s">
        <v>40</v>
      </c>
      <c r="C117" s="51">
        <v>17609.224999999999</v>
      </c>
      <c r="D117" s="10"/>
      <c r="E117">
        <f t="shared" ref="E117:E148" si="14">+(C117-C$7)/C$8</f>
        <v>-986.00482404548904</v>
      </c>
      <c r="F117">
        <f t="shared" ref="F117:F148" si="15">ROUND(2*E117,0)/2</f>
        <v>-986</v>
      </c>
      <c r="G117">
        <f t="shared" ref="G117:G148" si="16">+C117-(C$7+F117*C$8)</f>
        <v>-1.9069200003286824E-2</v>
      </c>
      <c r="I117">
        <f>+G117</f>
        <v>-1.9069200003286824E-2</v>
      </c>
      <c r="O117">
        <f t="shared" ref="O117:O148" ca="1" si="17">+C$11+C$12*$F117</f>
        <v>2.0036971714022119E-3</v>
      </c>
      <c r="Q117" s="2">
        <f t="shared" si="13"/>
        <v>2590.7249999999985</v>
      </c>
    </row>
    <row r="118" spans="1:17">
      <c r="A118" s="50" t="s">
        <v>343</v>
      </c>
      <c r="B118" s="52" t="s">
        <v>40</v>
      </c>
      <c r="C118" s="51">
        <v>17866.210999999999</v>
      </c>
      <c r="D118" s="10"/>
      <c r="E118">
        <f t="shared" si="14"/>
        <v>-920.99359369228262</v>
      </c>
      <c r="F118">
        <f t="shared" si="15"/>
        <v>-921</v>
      </c>
      <c r="G118">
        <f t="shared" si="16"/>
        <v>2.5323799996840535E-2</v>
      </c>
      <c r="I118">
        <f>+G118</f>
        <v>2.5323799996840535E-2</v>
      </c>
      <c r="O118">
        <f t="shared" ca="1" si="17"/>
        <v>2.1354694721110101E-3</v>
      </c>
      <c r="Q118" s="2">
        <f t="shared" ref="Q118:Q149" si="18">+C118-15018.5</f>
        <v>2847.7109999999993</v>
      </c>
    </row>
    <row r="119" spans="1:17">
      <c r="A119" s="50" t="s">
        <v>343</v>
      </c>
      <c r="B119" s="52" t="s">
        <v>40</v>
      </c>
      <c r="C119" s="51">
        <v>18265.471000000001</v>
      </c>
      <c r="D119" s="10"/>
      <c r="E119">
        <f t="shared" si="14"/>
        <v>-819.99048912307933</v>
      </c>
      <c r="F119">
        <f t="shared" si="15"/>
        <v>-820</v>
      </c>
      <c r="G119">
        <f t="shared" si="16"/>
        <v>3.7595999998302432E-2</v>
      </c>
      <c r="I119">
        <f>+G119</f>
        <v>3.7595999998302432E-2</v>
      </c>
      <c r="O119">
        <f t="shared" ca="1" si="17"/>
        <v>2.3402233547508357E-3</v>
      </c>
      <c r="Q119" s="2">
        <f t="shared" si="18"/>
        <v>3246.9710000000014</v>
      </c>
    </row>
    <row r="120" spans="1:17">
      <c r="A120" s="50" t="s">
        <v>65</v>
      </c>
      <c r="B120" s="52" t="s">
        <v>40</v>
      </c>
      <c r="C120" s="51">
        <v>18285.275000000001</v>
      </c>
      <c r="D120" s="10"/>
      <c r="E120">
        <f t="shared" si="14"/>
        <v>-814.98055704150715</v>
      </c>
      <c r="F120">
        <f t="shared" si="15"/>
        <v>-815</v>
      </c>
      <c r="G120">
        <f t="shared" si="16"/>
        <v>7.6857000000018161E-2</v>
      </c>
      <c r="I120">
        <f>+G120</f>
        <v>7.6857000000018161E-2</v>
      </c>
      <c r="O120">
        <f t="shared" ca="1" si="17"/>
        <v>2.3503596855745891E-3</v>
      </c>
      <c r="Q120" s="2">
        <f t="shared" si="18"/>
        <v>3266.7750000000015</v>
      </c>
    </row>
    <row r="121" spans="1:17">
      <c r="A121" s="50" t="s">
        <v>377</v>
      </c>
      <c r="B121" s="52" t="s">
        <v>40</v>
      </c>
      <c r="C121" s="51">
        <v>18332.651999999998</v>
      </c>
      <c r="D121" s="10"/>
      <c r="E121">
        <f t="shared" si="14"/>
        <v>-802.99532414771659</v>
      </c>
      <c r="F121">
        <f t="shared" si="15"/>
        <v>-803</v>
      </c>
      <c r="G121">
        <f t="shared" si="16"/>
        <v>1.8483399995602667E-2</v>
      </c>
      <c r="I121">
        <f>+G121</f>
        <v>1.8483399995602667E-2</v>
      </c>
      <c r="O121">
        <f t="shared" ca="1" si="17"/>
        <v>2.3746868795515982E-3</v>
      </c>
      <c r="Q121" s="2">
        <f t="shared" si="18"/>
        <v>3314.1519999999982</v>
      </c>
    </row>
    <row r="122" spans="1:17">
      <c r="A122" s="50" t="s">
        <v>381</v>
      </c>
      <c r="B122" s="52" t="s">
        <v>40</v>
      </c>
      <c r="C122" s="51">
        <v>18526.257000000001</v>
      </c>
      <c r="D122" s="10"/>
      <c r="E122">
        <f t="shared" si="14"/>
        <v>-754.01795085682647</v>
      </c>
      <c r="F122">
        <f t="shared" si="15"/>
        <v>-754</v>
      </c>
      <c r="G122">
        <f t="shared" si="16"/>
        <v>-7.0958799999061739E-2</v>
      </c>
      <c r="I122">
        <f>+G122</f>
        <v>-7.0958799999061739E-2</v>
      </c>
      <c r="O122">
        <f t="shared" ca="1" si="17"/>
        <v>2.4740229216243846E-3</v>
      </c>
      <c r="Q122" s="2">
        <f t="shared" si="18"/>
        <v>3507.7570000000014</v>
      </c>
    </row>
    <row r="123" spans="1:17">
      <c r="A123" s="50" t="s">
        <v>65</v>
      </c>
      <c r="B123" s="52" t="s">
        <v>40</v>
      </c>
      <c r="C123" s="51">
        <v>18593.54</v>
      </c>
      <c r="D123" s="10"/>
      <c r="E123">
        <f t="shared" si="14"/>
        <v>-736.99698235327082</v>
      </c>
      <c r="F123">
        <f t="shared" si="15"/>
        <v>-737</v>
      </c>
      <c r="G123">
        <f t="shared" si="16"/>
        <v>1.1928600000828737E-2</v>
      </c>
      <c r="I123">
        <f>+G123</f>
        <v>1.1928600000828737E-2</v>
      </c>
      <c r="O123">
        <f t="shared" ca="1" si="17"/>
        <v>2.5084864464251476E-3</v>
      </c>
      <c r="Q123" s="2">
        <f t="shared" si="18"/>
        <v>3575.0400000000009</v>
      </c>
    </row>
    <row r="124" spans="1:17">
      <c r="A124" s="50" t="s">
        <v>343</v>
      </c>
      <c r="B124" s="52" t="s">
        <v>40</v>
      </c>
      <c r="C124" s="51">
        <v>18601.436000000002</v>
      </c>
      <c r="D124" s="10"/>
      <c r="E124">
        <f t="shared" si="14"/>
        <v>-734.99948570026652</v>
      </c>
      <c r="F124">
        <f t="shared" si="15"/>
        <v>-735</v>
      </c>
      <c r="G124">
        <f t="shared" si="16"/>
        <v>2.0330000006651971E-3</v>
      </c>
      <c r="I124">
        <f>+G124</f>
        <v>2.0330000006651971E-3</v>
      </c>
      <c r="O124">
        <f t="shared" ca="1" si="17"/>
        <v>2.5125409787546491E-3</v>
      </c>
      <c r="Q124" s="2">
        <f t="shared" si="18"/>
        <v>3582.9360000000015</v>
      </c>
    </row>
    <row r="125" spans="1:17">
      <c r="A125" s="50" t="s">
        <v>65</v>
      </c>
      <c r="B125" s="52" t="s">
        <v>40</v>
      </c>
      <c r="C125" s="51">
        <v>18605.38</v>
      </c>
      <c r="D125" s="10"/>
      <c r="E125">
        <f t="shared" si="14"/>
        <v>-734.00174927683099</v>
      </c>
      <c r="F125">
        <f t="shared" si="15"/>
        <v>-734</v>
      </c>
      <c r="G125">
        <f t="shared" si="16"/>
        <v>-6.9148000002314802E-3</v>
      </c>
      <c r="I125">
        <f>+G125</f>
        <v>-6.9148000002314802E-3</v>
      </c>
      <c r="O125">
        <f t="shared" ca="1" si="17"/>
        <v>2.5145682449193999E-3</v>
      </c>
      <c r="Q125" s="2">
        <f t="shared" si="18"/>
        <v>3586.880000000001</v>
      </c>
    </row>
    <row r="126" spans="1:17">
      <c r="A126" s="50" t="s">
        <v>65</v>
      </c>
      <c r="B126" s="52" t="s">
        <v>40</v>
      </c>
      <c r="C126" s="51">
        <v>18676.343000000001</v>
      </c>
      <c r="D126" s="10"/>
      <c r="E126">
        <f t="shared" si="14"/>
        <v>-716.04982995221962</v>
      </c>
      <c r="F126">
        <f t="shared" si="15"/>
        <v>-716</v>
      </c>
      <c r="G126">
        <f t="shared" si="16"/>
        <v>-0.19697520000045188</v>
      </c>
      <c r="I126">
        <f>+G126</f>
        <v>-0.19697520000045188</v>
      </c>
      <c r="O126">
        <f t="shared" ca="1" si="17"/>
        <v>2.5510590358849131E-3</v>
      </c>
      <c r="Q126" s="2">
        <f t="shared" si="18"/>
        <v>3657.8430000000008</v>
      </c>
    </row>
    <row r="127" spans="1:17">
      <c r="A127" s="50" t="s">
        <v>343</v>
      </c>
      <c r="B127" s="52" t="s">
        <v>40</v>
      </c>
      <c r="C127" s="51">
        <v>19024.377</v>
      </c>
      <c r="D127" s="10"/>
      <c r="E127">
        <f t="shared" si="14"/>
        <v>-628.00566200241781</v>
      </c>
      <c r="F127">
        <f t="shared" si="15"/>
        <v>-628</v>
      </c>
      <c r="G127">
        <f t="shared" si="16"/>
        <v>-2.2381599999789614E-2</v>
      </c>
      <c r="I127">
        <f>+G127</f>
        <v>-2.2381599999789614E-2</v>
      </c>
      <c r="O127">
        <f t="shared" ca="1" si="17"/>
        <v>2.7294584583829789E-3</v>
      </c>
      <c r="Q127" s="2">
        <f t="shared" si="18"/>
        <v>4005.8770000000004</v>
      </c>
    </row>
    <row r="128" spans="1:17">
      <c r="A128" s="50" t="s">
        <v>381</v>
      </c>
      <c r="B128" s="52" t="s">
        <v>40</v>
      </c>
      <c r="C128" s="51">
        <v>19072.060000000001</v>
      </c>
      <c r="D128" s="10"/>
      <c r="E128">
        <f t="shared" si="14"/>
        <v>-615.94301852404942</v>
      </c>
      <c r="F128">
        <f t="shared" si="15"/>
        <v>-616</v>
      </c>
      <c r="G128">
        <f t="shared" si="16"/>
        <v>0.22524479999992764</v>
      </c>
      <c r="I128">
        <f>+G128</f>
        <v>0.22524479999992764</v>
      </c>
      <c r="O128">
        <f t="shared" ca="1" si="17"/>
        <v>2.753785652359988E-3</v>
      </c>
      <c r="Q128" s="2">
        <f t="shared" si="18"/>
        <v>4053.5600000000013</v>
      </c>
    </row>
    <row r="129" spans="1:17">
      <c r="A129" s="50" t="s">
        <v>401</v>
      </c>
      <c r="B129" s="52" t="s">
        <v>40</v>
      </c>
      <c r="C129" s="51">
        <v>19348.631000000001</v>
      </c>
      <c r="D129" s="10"/>
      <c r="E129">
        <f t="shared" si="14"/>
        <v>-545.97725778215442</v>
      </c>
      <c r="F129">
        <f t="shared" si="15"/>
        <v>-546</v>
      </c>
      <c r="G129">
        <f t="shared" si="16"/>
        <v>8.9898800000810297E-2</v>
      </c>
      <c r="I129">
        <f>+G129</f>
        <v>8.9898800000810297E-2</v>
      </c>
      <c r="O129">
        <f t="shared" ca="1" si="17"/>
        <v>2.89569428389254E-3</v>
      </c>
      <c r="Q129" s="2">
        <f t="shared" si="18"/>
        <v>4330.1310000000012</v>
      </c>
    </row>
    <row r="130" spans="1:17">
      <c r="A130" s="50" t="s">
        <v>343</v>
      </c>
      <c r="B130" s="52" t="s">
        <v>40</v>
      </c>
      <c r="C130" s="51">
        <v>19431.552</v>
      </c>
      <c r="D130" s="10"/>
      <c r="E130">
        <f t="shared" si="14"/>
        <v>-525.00025424064586</v>
      </c>
      <c r="F130">
        <f t="shared" si="15"/>
        <v>-525</v>
      </c>
      <c r="G130">
        <f t="shared" si="16"/>
        <v>-1.0050000018964056E-3</v>
      </c>
      <c r="I130">
        <f>+G130</f>
        <v>-1.0050000018964056E-3</v>
      </c>
      <c r="O130">
        <f t="shared" ca="1" si="17"/>
        <v>2.9382668733523055E-3</v>
      </c>
      <c r="Q130" s="2">
        <f t="shared" si="18"/>
        <v>4413.0519999999997</v>
      </c>
    </row>
    <row r="131" spans="1:17">
      <c r="A131" s="50" t="s">
        <v>343</v>
      </c>
      <c r="B131" s="52" t="s">
        <v>40</v>
      </c>
      <c r="C131" s="51">
        <v>19672.704000000002</v>
      </c>
      <c r="D131" s="10"/>
      <c r="E131">
        <f t="shared" si="14"/>
        <v>-463.99464217564423</v>
      </c>
      <c r="F131">
        <f t="shared" si="15"/>
        <v>-464</v>
      </c>
      <c r="G131">
        <f t="shared" si="16"/>
        <v>2.1179200000915444E-2</v>
      </c>
      <c r="I131">
        <f>+G131</f>
        <v>2.1179200000915444E-2</v>
      </c>
      <c r="O131">
        <f t="shared" ca="1" si="17"/>
        <v>3.0619301094021011E-3</v>
      </c>
      <c r="Q131" s="2">
        <f t="shared" si="18"/>
        <v>4654.2040000000015</v>
      </c>
    </row>
    <row r="132" spans="1:17">
      <c r="A132" s="50" t="s">
        <v>343</v>
      </c>
      <c r="B132" s="52" t="s">
        <v>40</v>
      </c>
      <c r="C132" s="51">
        <v>19783.347000000002</v>
      </c>
      <c r="D132" s="10"/>
      <c r="E132">
        <f t="shared" si="14"/>
        <v>-436.00464443269402</v>
      </c>
      <c r="F132">
        <f t="shared" si="15"/>
        <v>-436</v>
      </c>
      <c r="G132">
        <f t="shared" si="16"/>
        <v>-1.8359199999395059E-2</v>
      </c>
      <c r="I132">
        <f>+G132</f>
        <v>-1.8359199999395059E-2</v>
      </c>
      <c r="O132">
        <f t="shared" ca="1" si="17"/>
        <v>3.118693562015122E-3</v>
      </c>
      <c r="Q132" s="2">
        <f t="shared" si="18"/>
        <v>4764.8470000000016</v>
      </c>
    </row>
    <row r="133" spans="1:17">
      <c r="A133" s="50" t="s">
        <v>343</v>
      </c>
      <c r="B133" s="52" t="s">
        <v>40</v>
      </c>
      <c r="C133" s="51">
        <v>20020.52</v>
      </c>
      <c r="D133" s="10"/>
      <c r="E133">
        <f t="shared" si="14"/>
        <v>-376.00562294295946</v>
      </c>
      <c r="F133">
        <f t="shared" si="15"/>
        <v>-376</v>
      </c>
      <c r="G133">
        <f t="shared" si="16"/>
        <v>-2.2227200002816971E-2</v>
      </c>
      <c r="I133">
        <f>+G133</f>
        <v>-2.2227200002816971E-2</v>
      </c>
      <c r="O133">
        <f t="shared" ca="1" si="17"/>
        <v>3.2403295319001668E-3</v>
      </c>
      <c r="Q133" s="2">
        <f t="shared" si="18"/>
        <v>5002.0200000000004</v>
      </c>
    </row>
    <row r="134" spans="1:17">
      <c r="A134" s="50" t="s">
        <v>343</v>
      </c>
      <c r="B134" s="52" t="s">
        <v>40</v>
      </c>
      <c r="C134" s="51">
        <v>20364.415000000001</v>
      </c>
      <c r="D134" s="10"/>
      <c r="E134">
        <f t="shared" si="14"/>
        <v>-289.00852169107844</v>
      </c>
      <c r="F134">
        <f t="shared" si="15"/>
        <v>-289</v>
      </c>
      <c r="G134">
        <f t="shared" si="16"/>
        <v>-3.3685800000966992E-2</v>
      </c>
      <c r="I134">
        <f>+G134</f>
        <v>-3.3685800000966992E-2</v>
      </c>
      <c r="O134">
        <f t="shared" ca="1" si="17"/>
        <v>3.4167016882334818E-3</v>
      </c>
      <c r="Q134" s="2">
        <f t="shared" si="18"/>
        <v>5345.9150000000009</v>
      </c>
    </row>
    <row r="135" spans="1:17">
      <c r="A135" s="50" t="s">
        <v>343</v>
      </c>
      <c r="B135" s="52" t="s">
        <v>40</v>
      </c>
      <c r="C135" s="51">
        <v>20554.2</v>
      </c>
      <c r="D135" s="10"/>
      <c r="E135">
        <f t="shared" si="14"/>
        <v>-240.99751582856743</v>
      </c>
      <c r="F135">
        <f t="shared" si="15"/>
        <v>-241</v>
      </c>
      <c r="G135">
        <f t="shared" si="16"/>
        <v>9.8197999977855943E-3</v>
      </c>
      <c r="I135">
        <f>+G135</f>
        <v>9.8197999977855943E-3</v>
      </c>
      <c r="O135">
        <f t="shared" ca="1" si="17"/>
        <v>3.5140104641415175E-3</v>
      </c>
      <c r="Q135" s="2">
        <f t="shared" si="18"/>
        <v>5535.7000000000007</v>
      </c>
    </row>
    <row r="136" spans="1:17">
      <c r="A136" t="s">
        <v>37</v>
      </c>
      <c r="C136" s="10">
        <v>21506.850600000002</v>
      </c>
      <c r="D136" s="10" t="s">
        <v>13</v>
      </c>
      <c r="E136">
        <f t="shared" si="14"/>
        <v>0</v>
      </c>
      <c r="F136">
        <f t="shared" si="15"/>
        <v>0</v>
      </c>
      <c r="G136">
        <f t="shared" si="16"/>
        <v>0</v>
      </c>
      <c r="H136">
        <f>+G136</f>
        <v>0</v>
      </c>
      <c r="O136">
        <f t="shared" ca="1" si="17"/>
        <v>4.0025816098464475E-3</v>
      </c>
      <c r="Q136" s="2">
        <f t="shared" si="18"/>
        <v>6488.3506000000016</v>
      </c>
    </row>
    <row r="137" spans="1:17">
      <c r="A137" s="50" t="s">
        <v>420</v>
      </c>
      <c r="B137" s="52" t="s">
        <v>40</v>
      </c>
      <c r="C137" s="51">
        <v>22617.572</v>
      </c>
      <c r="D137" s="10"/>
      <c r="E137">
        <f t="shared" si="14"/>
        <v>280.98559763425123</v>
      </c>
      <c r="F137">
        <f t="shared" si="15"/>
        <v>281</v>
      </c>
      <c r="G137">
        <f t="shared" si="16"/>
        <v>-5.6931800001621014E-2</v>
      </c>
      <c r="I137">
        <f>+G137</f>
        <v>-5.6931800001621014E-2</v>
      </c>
      <c r="O137">
        <f t="shared" ca="1" si="17"/>
        <v>4.5722434021414071E-3</v>
      </c>
      <c r="Q137" s="2">
        <f t="shared" si="18"/>
        <v>7599.0720000000001</v>
      </c>
    </row>
    <row r="138" spans="1:17">
      <c r="A138" s="50" t="s">
        <v>420</v>
      </c>
      <c r="B138" s="52" t="s">
        <v>40</v>
      </c>
      <c r="C138" s="51">
        <v>23072.2</v>
      </c>
      <c r="D138" s="10"/>
      <c r="E138">
        <f t="shared" si="14"/>
        <v>395.99546444807572</v>
      </c>
      <c r="F138">
        <f t="shared" si="15"/>
        <v>396</v>
      </c>
      <c r="G138">
        <f t="shared" si="16"/>
        <v>-1.7928799999936018E-2</v>
      </c>
      <c r="I138">
        <f>+G138</f>
        <v>-1.7928799999936018E-2</v>
      </c>
      <c r="O138">
        <f t="shared" ca="1" si="17"/>
        <v>4.805379011087743E-3</v>
      </c>
      <c r="Q138" s="2">
        <f t="shared" si="18"/>
        <v>8053.7000000000007</v>
      </c>
    </row>
    <row r="139" spans="1:17">
      <c r="A139" s="50" t="s">
        <v>426</v>
      </c>
      <c r="B139" s="52" t="s">
        <v>40</v>
      </c>
      <c r="C139" s="51">
        <v>23293.600999999999</v>
      </c>
      <c r="D139" s="10"/>
      <c r="E139">
        <f t="shared" si="14"/>
        <v>452.00455214713361</v>
      </c>
      <c r="F139">
        <f t="shared" si="15"/>
        <v>452</v>
      </c>
      <c r="G139">
        <f t="shared" si="16"/>
        <v>1.7994399997405708E-2</v>
      </c>
      <c r="I139">
        <f>+G139</f>
        <v>1.7994399997405708E-2</v>
      </c>
      <c r="O139">
        <f t="shared" ca="1" si="17"/>
        <v>4.9189059163137847E-3</v>
      </c>
      <c r="Q139" s="2">
        <f t="shared" si="18"/>
        <v>8275.1009999999987</v>
      </c>
    </row>
    <row r="140" spans="1:17">
      <c r="A140" s="50" t="s">
        <v>420</v>
      </c>
      <c r="B140" s="52" t="s">
        <v>40</v>
      </c>
      <c r="C140" s="51">
        <v>24910.346000000001</v>
      </c>
      <c r="D140" s="10"/>
      <c r="E140">
        <f t="shared" si="14"/>
        <v>861.0018579046249</v>
      </c>
      <c r="F140">
        <f t="shared" si="15"/>
        <v>861</v>
      </c>
      <c r="G140">
        <f t="shared" si="16"/>
        <v>7.3441999993519858E-3</v>
      </c>
      <c r="I140">
        <f>+G140</f>
        <v>7.3441999993519858E-3</v>
      </c>
      <c r="O140">
        <f t="shared" ca="1" si="17"/>
        <v>5.7480577776968401E-3</v>
      </c>
      <c r="Q140" s="2">
        <f t="shared" si="18"/>
        <v>9891.8460000000014</v>
      </c>
    </row>
    <row r="141" spans="1:17">
      <c r="A141" s="50" t="s">
        <v>426</v>
      </c>
      <c r="B141" s="52" t="s">
        <v>40</v>
      </c>
      <c r="C141" s="51">
        <v>25922.3</v>
      </c>
      <c r="D141" s="10"/>
      <c r="E141">
        <f t="shared" si="14"/>
        <v>1117.0016968096563</v>
      </c>
      <c r="F141">
        <f t="shared" si="15"/>
        <v>1117</v>
      </c>
      <c r="G141">
        <f t="shared" si="16"/>
        <v>6.7073999998683576E-3</v>
      </c>
      <c r="I141">
        <f>+G141</f>
        <v>6.7073999998683576E-3</v>
      </c>
      <c r="O141">
        <f t="shared" ca="1" si="17"/>
        <v>6.2670379158730315E-3</v>
      </c>
      <c r="Q141" s="2">
        <f t="shared" si="18"/>
        <v>10903.8</v>
      </c>
    </row>
    <row r="142" spans="1:17">
      <c r="A142" s="50" t="s">
        <v>436</v>
      </c>
      <c r="B142" s="52" t="s">
        <v>40</v>
      </c>
      <c r="C142" s="51">
        <v>28218.972000000002</v>
      </c>
      <c r="D142" s="10"/>
      <c r="E142">
        <f t="shared" si="14"/>
        <v>1698.0040566182026</v>
      </c>
      <c r="F142">
        <f t="shared" si="15"/>
        <v>1698</v>
      </c>
      <c r="G142">
        <f t="shared" si="16"/>
        <v>1.6035599997849204E-2</v>
      </c>
      <c r="I142">
        <f>+G142</f>
        <v>1.6035599997849204E-2</v>
      </c>
      <c r="O142">
        <f t="shared" ca="1" si="17"/>
        <v>7.4448795575932144E-3</v>
      </c>
      <c r="Q142" s="2">
        <f t="shared" si="18"/>
        <v>13200.472000000002</v>
      </c>
    </row>
    <row r="143" spans="1:17">
      <c r="A143" s="50" t="s">
        <v>442</v>
      </c>
      <c r="B143" s="52" t="s">
        <v>40</v>
      </c>
      <c r="C143" s="51">
        <v>28436.386999999999</v>
      </c>
      <c r="D143" s="10"/>
      <c r="E143">
        <f t="shared" si="14"/>
        <v>1753.0047829116279</v>
      </c>
      <c r="F143">
        <f t="shared" si="15"/>
        <v>1753</v>
      </c>
      <c r="G143">
        <f t="shared" si="16"/>
        <v>1.8906599998445017E-2</v>
      </c>
      <c r="I143">
        <f>+G143</f>
        <v>1.8906599998445017E-2</v>
      </c>
      <c r="O143">
        <f t="shared" ca="1" si="17"/>
        <v>7.5563791966545054E-3</v>
      </c>
      <c r="Q143" s="2">
        <f t="shared" si="18"/>
        <v>13417.886999999999</v>
      </c>
    </row>
    <row r="144" spans="1:17">
      <c r="A144" s="50" t="s">
        <v>446</v>
      </c>
      <c r="B144" s="52" t="s">
        <v>40</v>
      </c>
      <c r="C144" s="51">
        <v>35089.203999999998</v>
      </c>
      <c r="D144" s="10"/>
      <c r="E144">
        <f t="shared" si="14"/>
        <v>3436.0062634775991</v>
      </c>
      <c r="F144">
        <f t="shared" si="15"/>
        <v>3436</v>
      </c>
      <c r="G144">
        <f t="shared" si="16"/>
        <v>2.4759199994150549E-2</v>
      </c>
      <c r="I144">
        <f>+G144</f>
        <v>2.4759199994150549E-2</v>
      </c>
      <c r="O144">
        <f t="shared" ca="1" si="17"/>
        <v>1.0968268151930012E-2</v>
      </c>
      <c r="Q144" s="2">
        <f t="shared" si="18"/>
        <v>20070.703999999998</v>
      </c>
    </row>
    <row r="145" spans="1:17">
      <c r="A145" s="50" t="s">
        <v>450</v>
      </c>
      <c r="B145" s="52" t="s">
        <v>40</v>
      </c>
      <c r="C145" s="51">
        <v>35816.523999999998</v>
      </c>
      <c r="D145" s="10"/>
      <c r="E145">
        <f t="shared" si="14"/>
        <v>3620.0005980347114</v>
      </c>
      <c r="F145">
        <f t="shared" si="15"/>
        <v>3620</v>
      </c>
      <c r="G145">
        <f t="shared" si="16"/>
        <v>2.3639999926672317E-3</v>
      </c>
      <c r="I145">
        <f>+G145</f>
        <v>2.3639999926672317E-3</v>
      </c>
      <c r="O145">
        <f t="shared" ca="1" si="17"/>
        <v>1.1341285126244148E-2</v>
      </c>
      <c r="Q145" s="2">
        <f t="shared" si="18"/>
        <v>20798.023999999998</v>
      </c>
    </row>
    <row r="146" spans="1:17">
      <c r="A146" s="50" t="s">
        <v>450</v>
      </c>
      <c r="B146" s="52" t="s">
        <v>41</v>
      </c>
      <c r="C146" s="51">
        <v>35818.47</v>
      </c>
      <c r="D146" s="10"/>
      <c r="E146">
        <f t="shared" si="14"/>
        <v>3620.4928888764985</v>
      </c>
      <c r="F146">
        <f t="shared" si="15"/>
        <v>3620.5</v>
      </c>
      <c r="G146">
        <f t="shared" si="16"/>
        <v>-2.8109899998526089E-2</v>
      </c>
      <c r="I146">
        <f>+G146</f>
        <v>-2.8109899998526089E-2</v>
      </c>
      <c r="O146">
        <f t="shared" ca="1" si="17"/>
        <v>1.1342298759326524E-2</v>
      </c>
      <c r="Q146" s="2">
        <f t="shared" si="18"/>
        <v>20799.97</v>
      </c>
    </row>
    <row r="147" spans="1:17">
      <c r="A147" s="50" t="s">
        <v>450</v>
      </c>
      <c r="B147" s="52" t="s">
        <v>40</v>
      </c>
      <c r="C147" s="51">
        <v>35824.434999999998</v>
      </c>
      <c r="D147" s="10"/>
      <c r="E147">
        <f t="shared" si="14"/>
        <v>3622.0018893242141</v>
      </c>
      <c r="F147">
        <f t="shared" si="15"/>
        <v>3622</v>
      </c>
      <c r="G147">
        <f t="shared" si="16"/>
        <v>7.4683999991975725E-3</v>
      </c>
      <c r="I147">
        <f>+G147</f>
        <v>7.4683999991975725E-3</v>
      </c>
      <c r="O147">
        <f t="shared" ca="1" si="17"/>
        <v>1.134533965857365E-2</v>
      </c>
      <c r="Q147" s="2">
        <f t="shared" si="18"/>
        <v>20805.934999999998</v>
      </c>
    </row>
    <row r="148" spans="1:17">
      <c r="A148" s="50" t="s">
        <v>459</v>
      </c>
      <c r="B148" s="52" t="s">
        <v>40</v>
      </c>
      <c r="C148" s="51">
        <v>40287.32</v>
      </c>
      <c r="D148" s="10"/>
      <c r="E148">
        <f t="shared" si="14"/>
        <v>4751.0036434075855</v>
      </c>
      <c r="F148">
        <f t="shared" si="15"/>
        <v>4751</v>
      </c>
      <c r="G148">
        <f t="shared" si="16"/>
        <v>1.4402199994947296E-2</v>
      </c>
      <c r="I148">
        <f>+G148</f>
        <v>1.4402199994947296E-2</v>
      </c>
      <c r="O148">
        <f t="shared" ca="1" si="17"/>
        <v>1.3634123158577243E-2</v>
      </c>
      <c r="Q148" s="2">
        <f t="shared" si="18"/>
        <v>25268.82</v>
      </c>
    </row>
    <row r="149" spans="1:17">
      <c r="A149" s="31" t="s">
        <v>38</v>
      </c>
      <c r="B149" s="32"/>
      <c r="C149" s="33">
        <v>43113.687400000003</v>
      </c>
      <c r="D149" s="31">
        <v>5.0000000000000001E-3</v>
      </c>
      <c r="E149">
        <f t="shared" ref="E149:E180" si="19">+(C149-C$7)/C$8</f>
        <v>5466.0061030909646</v>
      </c>
      <c r="F149">
        <f t="shared" ref="F149:F180" si="20">ROUND(2*E149,0)/2</f>
        <v>5466</v>
      </c>
      <c r="G149">
        <f t="shared" ref="G149:G180" si="21">+C149-(C$7+F149*C$8)</f>
        <v>2.4125200005073566E-2</v>
      </c>
      <c r="J149">
        <f>+G149</f>
        <v>2.4125200005073566E-2</v>
      </c>
      <c r="O149">
        <f t="shared" ref="O149:O180" ca="1" si="22">+C$11+C$12*$F149</f>
        <v>1.5083618466374026E-2</v>
      </c>
      <c r="Q149" s="2">
        <f t="shared" si="18"/>
        <v>28095.187400000003</v>
      </c>
    </row>
    <row r="150" spans="1:17">
      <c r="A150" s="50" t="s">
        <v>464</v>
      </c>
      <c r="B150" s="52" t="s">
        <v>40</v>
      </c>
      <c r="C150" s="51">
        <v>43113.688999999998</v>
      </c>
      <c r="D150" s="10"/>
      <c r="E150">
        <f t="shared" si="19"/>
        <v>5466.0065078521902</v>
      </c>
      <c r="F150">
        <f t="shared" si="20"/>
        <v>5466</v>
      </c>
      <c r="G150">
        <f t="shared" si="21"/>
        <v>2.5725200001033954E-2</v>
      </c>
      <c r="J150">
        <f>+G150</f>
        <v>2.5725200001033954E-2</v>
      </c>
      <c r="O150">
        <f t="shared" ca="1" si="22"/>
        <v>1.5083618466374026E-2</v>
      </c>
      <c r="Q150" s="2">
        <f t="shared" ref="Q150:Q181" si="23">+C150-15018.5</f>
        <v>28095.188999999998</v>
      </c>
    </row>
    <row r="151" spans="1:17">
      <c r="A151" s="31" t="s">
        <v>38</v>
      </c>
      <c r="B151" s="32"/>
      <c r="C151" s="33">
        <v>43113.690900000001</v>
      </c>
      <c r="D151" s="31">
        <v>5.0000000000000001E-3</v>
      </c>
      <c r="E151">
        <f t="shared" si="19"/>
        <v>5466.0069885061475</v>
      </c>
      <c r="F151">
        <f t="shared" si="20"/>
        <v>5466</v>
      </c>
      <c r="G151">
        <f t="shared" si="21"/>
        <v>2.762520000396762E-2</v>
      </c>
      <c r="J151">
        <f>+G151</f>
        <v>2.762520000396762E-2</v>
      </c>
      <c r="O151">
        <f t="shared" ca="1" si="22"/>
        <v>1.5083618466374026E-2</v>
      </c>
      <c r="Q151" s="2">
        <f t="shared" si="23"/>
        <v>28095.190900000001</v>
      </c>
    </row>
    <row r="152" spans="1:17">
      <c r="A152" s="50" t="s">
        <v>469</v>
      </c>
      <c r="B152" s="52" t="s">
        <v>40</v>
      </c>
      <c r="C152" s="51">
        <v>43560.353999999999</v>
      </c>
      <c r="D152" s="10"/>
      <c r="E152">
        <f t="shared" si="19"/>
        <v>5579.0019286366487</v>
      </c>
      <c r="F152">
        <f t="shared" si="20"/>
        <v>5579</v>
      </c>
      <c r="G152">
        <f t="shared" si="21"/>
        <v>7.6237999965087511E-3</v>
      </c>
      <c r="J152">
        <f>+G152</f>
        <v>7.6237999965087511E-3</v>
      </c>
      <c r="O152">
        <f t="shared" ca="1" si="22"/>
        <v>1.531269954299086E-2</v>
      </c>
      <c r="Q152" s="2">
        <f t="shared" si="23"/>
        <v>28541.853999999999</v>
      </c>
    </row>
    <row r="153" spans="1:17">
      <c r="A153" s="50" t="s">
        <v>381</v>
      </c>
      <c r="B153" s="52" t="s">
        <v>40</v>
      </c>
      <c r="C153" s="51">
        <v>46027.040000000001</v>
      </c>
      <c r="D153" s="10"/>
      <c r="E153">
        <f t="shared" si="19"/>
        <v>6203.0137104264313</v>
      </c>
      <c r="F153">
        <f t="shared" si="20"/>
        <v>6203</v>
      </c>
      <c r="G153">
        <f t="shared" si="21"/>
        <v>5.4196599994611461E-2</v>
      </c>
      <c r="J153">
        <f>+G153</f>
        <v>5.4196599994611461E-2</v>
      </c>
      <c r="O153">
        <f t="shared" ca="1" si="22"/>
        <v>1.6577713629795328E-2</v>
      </c>
      <c r="Q153" s="2">
        <f t="shared" si="23"/>
        <v>31008.54</v>
      </c>
    </row>
    <row r="154" spans="1:17">
      <c r="A154" s="50" t="s">
        <v>478</v>
      </c>
      <c r="B154" s="52" t="s">
        <v>40</v>
      </c>
      <c r="C154" s="51">
        <v>46094.207999999999</v>
      </c>
      <c r="D154" s="10"/>
      <c r="E154">
        <f t="shared" si="19"/>
        <v>6220.0055867168285</v>
      </c>
      <c r="F154">
        <f t="shared" si="20"/>
        <v>6220</v>
      </c>
      <c r="G154">
        <f t="shared" si="21"/>
        <v>2.2083999996539205E-2</v>
      </c>
      <c r="J154">
        <f>+G154</f>
        <v>2.2083999996539205E-2</v>
      </c>
      <c r="O154">
        <f t="shared" ca="1" si="22"/>
        <v>1.6612177154596088E-2</v>
      </c>
      <c r="Q154" s="2">
        <f t="shared" si="23"/>
        <v>31075.707999999999</v>
      </c>
    </row>
    <row r="155" spans="1:17">
      <c r="A155" s="50" t="s">
        <v>483</v>
      </c>
      <c r="B155" s="52" t="s">
        <v>40</v>
      </c>
      <c r="C155" s="51">
        <v>46746.453999999998</v>
      </c>
      <c r="D155" s="10"/>
      <c r="E155">
        <f t="shared" si="19"/>
        <v>6385.008018572873</v>
      </c>
      <c r="F155">
        <f t="shared" si="20"/>
        <v>6385</v>
      </c>
      <c r="G155">
        <f t="shared" si="21"/>
        <v>3.1696999998530373E-2</v>
      </c>
      <c r="J155">
        <f>+G155</f>
        <v>3.1696999998530373E-2</v>
      </c>
      <c r="O155">
        <f t="shared" ca="1" si="22"/>
        <v>1.6946676071779961E-2</v>
      </c>
      <c r="Q155" s="2">
        <f t="shared" si="23"/>
        <v>31727.953999999998</v>
      </c>
    </row>
    <row r="156" spans="1:17">
      <c r="A156" s="50" t="s">
        <v>483</v>
      </c>
      <c r="B156" s="52" t="s">
        <v>40</v>
      </c>
      <c r="C156" s="51">
        <v>46746.464</v>
      </c>
      <c r="D156" s="10"/>
      <c r="E156">
        <f t="shared" si="19"/>
        <v>6385.0105483305388</v>
      </c>
      <c r="F156">
        <f t="shared" si="20"/>
        <v>6385</v>
      </c>
      <c r="G156">
        <f t="shared" si="21"/>
        <v>4.1697000000567641E-2</v>
      </c>
      <c r="J156">
        <f>+G156</f>
        <v>4.1697000000567641E-2</v>
      </c>
      <c r="O156">
        <f t="shared" ca="1" si="22"/>
        <v>1.6946676071779961E-2</v>
      </c>
      <c r="Q156" s="2">
        <f t="shared" si="23"/>
        <v>31727.964</v>
      </c>
    </row>
    <row r="157" spans="1:17">
      <c r="A157" s="50" t="s">
        <v>483</v>
      </c>
      <c r="B157" s="52" t="s">
        <v>40</v>
      </c>
      <c r="C157" s="51">
        <v>46762.26</v>
      </c>
      <c r="D157" s="10"/>
      <c r="E157">
        <f t="shared" si="19"/>
        <v>6389.0065535396143</v>
      </c>
      <c r="F157">
        <f t="shared" si="20"/>
        <v>6389</v>
      </c>
      <c r="G157">
        <f t="shared" si="21"/>
        <v>2.5905800001055468E-2</v>
      </c>
      <c r="J157">
        <f>+G157</f>
        <v>2.5905800001055468E-2</v>
      </c>
      <c r="O157">
        <f t="shared" ca="1" si="22"/>
        <v>1.6954785136438964E-2</v>
      </c>
      <c r="Q157" s="2">
        <f t="shared" si="23"/>
        <v>31743.760000000002</v>
      </c>
    </row>
    <row r="158" spans="1:17">
      <c r="A158" s="50" t="s">
        <v>493</v>
      </c>
      <c r="B158" s="52" t="s">
        <v>40</v>
      </c>
      <c r="C158" s="51">
        <v>46801.771999999997</v>
      </c>
      <c r="D158" s="10"/>
      <c r="E158">
        <f t="shared" si="19"/>
        <v>6399.0021320291644</v>
      </c>
      <c r="F158">
        <f t="shared" si="20"/>
        <v>6399</v>
      </c>
      <c r="G158">
        <f t="shared" si="21"/>
        <v>8.4277999994810671E-3</v>
      </c>
      <c r="J158">
        <f>+G158</f>
        <v>8.4277999994810671E-3</v>
      </c>
      <c r="O158">
        <f t="shared" ca="1" si="22"/>
        <v>1.6975057798086474E-2</v>
      </c>
      <c r="Q158" s="2">
        <f t="shared" si="23"/>
        <v>31783.271999999997</v>
      </c>
    </row>
    <row r="159" spans="1:17">
      <c r="A159" s="50" t="s">
        <v>498</v>
      </c>
      <c r="B159" s="52" t="s">
        <v>40</v>
      </c>
      <c r="C159" s="51">
        <v>46841.328000000001</v>
      </c>
      <c r="D159" s="10"/>
      <c r="E159">
        <f t="shared" si="19"/>
        <v>6409.0088414524471</v>
      </c>
      <c r="F159">
        <f t="shared" si="20"/>
        <v>6409</v>
      </c>
      <c r="G159">
        <f t="shared" si="21"/>
        <v>3.4949799999594688E-2</v>
      </c>
      <c r="J159">
        <f>+G159</f>
        <v>3.4949799999594688E-2</v>
      </c>
      <c r="O159">
        <f t="shared" ca="1" si="22"/>
        <v>1.699533045973398E-2</v>
      </c>
      <c r="Q159" s="2">
        <f t="shared" si="23"/>
        <v>31822.828000000001</v>
      </c>
    </row>
    <row r="160" spans="1:17">
      <c r="A160" s="50" t="s">
        <v>498</v>
      </c>
      <c r="B160" s="52" t="s">
        <v>41</v>
      </c>
      <c r="C160" s="51">
        <v>47048.805999999997</v>
      </c>
      <c r="D160" s="10"/>
      <c r="E160">
        <f t="shared" si="19"/>
        <v>6461.4957475532556</v>
      </c>
      <c r="F160">
        <f t="shared" si="20"/>
        <v>6461.5</v>
      </c>
      <c r="G160">
        <f t="shared" si="21"/>
        <v>-1.6809700005978812E-2</v>
      </c>
      <c r="J160">
        <f>+G160</f>
        <v>-1.6809700005978812E-2</v>
      </c>
      <c r="O160">
        <f t="shared" ca="1" si="22"/>
        <v>1.7101761933383391E-2</v>
      </c>
      <c r="Q160" s="2">
        <f t="shared" si="23"/>
        <v>32030.305999999997</v>
      </c>
    </row>
    <row r="161" spans="1:17">
      <c r="A161" s="50" t="s">
        <v>498</v>
      </c>
      <c r="B161" s="52" t="s">
        <v>40</v>
      </c>
      <c r="C161" s="51">
        <v>47050.858999999997</v>
      </c>
      <c r="D161" s="10"/>
      <c r="E161">
        <f t="shared" si="19"/>
        <v>6462.0151068020668</v>
      </c>
      <c r="F161">
        <f t="shared" si="20"/>
        <v>6462</v>
      </c>
      <c r="G161">
        <f t="shared" si="21"/>
        <v>5.9716399991884828E-2</v>
      </c>
      <c r="J161">
        <f>+G161</f>
        <v>5.9716399991884828E-2</v>
      </c>
      <c r="O161">
        <f t="shared" ca="1" si="22"/>
        <v>1.7102775566465771E-2</v>
      </c>
      <c r="Q161" s="2">
        <f t="shared" si="23"/>
        <v>32032.358999999997</v>
      </c>
    </row>
    <row r="162" spans="1:17">
      <c r="A162" s="50" t="s">
        <v>498</v>
      </c>
      <c r="B162" s="52" t="s">
        <v>40</v>
      </c>
      <c r="C162" s="51">
        <v>47082.444000000003</v>
      </c>
      <c r="D162" s="10"/>
      <c r="E162">
        <f t="shared" si="19"/>
        <v>6470.0053463898512</v>
      </c>
      <c r="F162">
        <f t="shared" si="20"/>
        <v>6470</v>
      </c>
      <c r="G162">
        <f t="shared" si="21"/>
        <v>2.113400000234833E-2</v>
      </c>
      <c r="J162">
        <f>+G162</f>
        <v>2.113400000234833E-2</v>
      </c>
      <c r="O162">
        <f t="shared" ca="1" si="22"/>
        <v>1.7118993695783777E-2</v>
      </c>
      <c r="Q162" s="2">
        <f t="shared" si="23"/>
        <v>32063.944000000003</v>
      </c>
    </row>
    <row r="163" spans="1:17">
      <c r="A163" s="50" t="s">
        <v>498</v>
      </c>
      <c r="B163" s="52" t="s">
        <v>40</v>
      </c>
      <c r="C163" s="51">
        <v>47161.55</v>
      </c>
      <c r="D163" s="10"/>
      <c r="E163">
        <f t="shared" si="19"/>
        <v>6490.0172473818147</v>
      </c>
      <c r="F163">
        <f t="shared" si="20"/>
        <v>6490</v>
      </c>
      <c r="G163">
        <f t="shared" si="21"/>
        <v>6.8178000001353212E-2</v>
      </c>
      <c r="J163">
        <f>+G163</f>
        <v>6.8178000001353212E-2</v>
      </c>
      <c r="O163">
        <f t="shared" ca="1" si="22"/>
        <v>1.7159539019078789E-2</v>
      </c>
      <c r="Q163" s="2">
        <f t="shared" si="23"/>
        <v>32143.050000000003</v>
      </c>
    </row>
    <row r="164" spans="1:17">
      <c r="A164" s="50" t="s">
        <v>493</v>
      </c>
      <c r="B164" s="52" t="s">
        <v>40</v>
      </c>
      <c r="C164" s="51">
        <v>47181.32</v>
      </c>
      <c r="D164" s="10"/>
      <c r="E164">
        <f t="shared" si="19"/>
        <v>6495.0185782873223</v>
      </c>
      <c r="F164">
        <f t="shared" si="20"/>
        <v>6495</v>
      </c>
      <c r="G164">
        <f t="shared" si="21"/>
        <v>7.3438999999780208E-2</v>
      </c>
      <c r="J164">
        <f>+G164</f>
        <v>7.3438999999780208E-2</v>
      </c>
      <c r="O164">
        <f t="shared" ca="1" si="22"/>
        <v>1.7169675349902543E-2</v>
      </c>
      <c r="Q164" s="2">
        <f t="shared" si="23"/>
        <v>32162.82</v>
      </c>
    </row>
    <row r="165" spans="1:17">
      <c r="A165" s="50" t="s">
        <v>493</v>
      </c>
      <c r="B165" s="52" t="s">
        <v>40</v>
      </c>
      <c r="C165" s="51">
        <v>47185.264999999999</v>
      </c>
      <c r="D165" s="10"/>
      <c r="E165">
        <f t="shared" si="19"/>
        <v>6496.0165676865245</v>
      </c>
      <c r="F165">
        <f t="shared" si="20"/>
        <v>6496</v>
      </c>
      <c r="G165">
        <f t="shared" si="21"/>
        <v>6.5491200002725236E-2</v>
      </c>
      <c r="J165">
        <f>+G165</f>
        <v>6.5491200002725236E-2</v>
      </c>
      <c r="O165">
        <f t="shared" ca="1" si="22"/>
        <v>1.7171702616067295E-2</v>
      </c>
      <c r="Q165" s="2">
        <f t="shared" si="23"/>
        <v>32166.764999999999</v>
      </c>
    </row>
    <row r="166" spans="1:17">
      <c r="A166" s="50" t="s">
        <v>493</v>
      </c>
      <c r="B166" s="52" t="s">
        <v>40</v>
      </c>
      <c r="C166" s="51">
        <v>47517.313999999998</v>
      </c>
      <c r="D166" s="10"/>
      <c r="E166">
        <f t="shared" si="19"/>
        <v>6580.0169180073653</v>
      </c>
      <c r="F166">
        <f t="shared" si="20"/>
        <v>6580</v>
      </c>
      <c r="G166">
        <f t="shared" si="21"/>
        <v>6.6875999997137114E-2</v>
      </c>
      <c r="J166">
        <f>+G166</f>
        <v>6.6875999997137114E-2</v>
      </c>
      <c r="O166">
        <f t="shared" ca="1" si="22"/>
        <v>1.7341992973906359E-2</v>
      </c>
      <c r="Q166" s="2">
        <f t="shared" si="23"/>
        <v>32498.813999999998</v>
      </c>
    </row>
    <row r="167" spans="1:17">
      <c r="A167" s="50" t="s">
        <v>523</v>
      </c>
      <c r="B167" s="52" t="s">
        <v>40</v>
      </c>
      <c r="C167" s="51">
        <v>47853.330999999998</v>
      </c>
      <c r="D167" s="10"/>
      <c r="E167">
        <f t="shared" si="19"/>
        <v>6665.0210761700409</v>
      </c>
      <c r="F167">
        <f t="shared" si="20"/>
        <v>6665</v>
      </c>
      <c r="G167">
        <f t="shared" si="21"/>
        <v>8.3312999995541759E-2</v>
      </c>
      <c r="J167">
        <f>+G167</f>
        <v>8.3312999995541759E-2</v>
      </c>
      <c r="O167">
        <f t="shared" ca="1" si="22"/>
        <v>1.7514310597910171E-2</v>
      </c>
      <c r="Q167" s="2">
        <f t="shared" si="23"/>
        <v>32834.830999999998</v>
      </c>
    </row>
    <row r="168" spans="1:17">
      <c r="A168" s="50" t="s">
        <v>527</v>
      </c>
      <c r="B168" s="52" t="s">
        <v>40</v>
      </c>
      <c r="C168" s="51">
        <v>51972.27</v>
      </c>
      <c r="D168" s="10"/>
      <c r="E168">
        <f t="shared" si="19"/>
        <v>7707.0128272374341</v>
      </c>
      <c r="F168">
        <f t="shared" si="20"/>
        <v>7707</v>
      </c>
      <c r="G168">
        <f t="shared" si="21"/>
        <v>5.0705399997241329E-2</v>
      </c>
      <c r="K168">
        <f>+G168</f>
        <v>5.0705399997241329E-2</v>
      </c>
      <c r="O168">
        <f t="shared" ca="1" si="22"/>
        <v>1.9626721941580449E-2</v>
      </c>
      <c r="Q168" s="2">
        <f t="shared" si="23"/>
        <v>36953.769999999997</v>
      </c>
    </row>
    <row r="169" spans="1:17">
      <c r="A169" s="50" t="s">
        <v>532</v>
      </c>
      <c r="B169" s="52" t="s">
        <v>40</v>
      </c>
      <c r="C169" s="51">
        <v>52213.440999999999</v>
      </c>
      <c r="D169" s="10"/>
      <c r="E169">
        <f t="shared" si="19"/>
        <v>7768.0232458420014</v>
      </c>
      <c r="F169">
        <f t="shared" si="20"/>
        <v>7768</v>
      </c>
      <c r="G169">
        <f t="shared" si="21"/>
        <v>9.1889600000286009E-2</v>
      </c>
      <c r="K169">
        <f>+G169</f>
        <v>9.1889600000286009E-2</v>
      </c>
      <c r="O169">
        <f t="shared" ca="1" si="22"/>
        <v>1.9750385177630246E-2</v>
      </c>
      <c r="Q169" s="2">
        <f t="shared" si="23"/>
        <v>37194.940999999999</v>
      </c>
    </row>
    <row r="170" spans="1:17" ht="12.75" customHeight="1">
      <c r="A170" s="35" t="s">
        <v>46</v>
      </c>
      <c r="B170" s="36" t="s">
        <v>40</v>
      </c>
      <c r="C170" s="35">
        <v>53300.432999999997</v>
      </c>
      <c r="D170" s="35" t="s">
        <v>47</v>
      </c>
      <c r="E170">
        <f t="shared" si="19"/>
        <v>8043.0058803205029</v>
      </c>
      <c r="F170">
        <f t="shared" si="20"/>
        <v>8043</v>
      </c>
      <c r="G170">
        <f t="shared" si="21"/>
        <v>2.3244599993631709E-2</v>
      </c>
      <c r="I170">
        <f>+G170</f>
        <v>2.3244599993631709E-2</v>
      </c>
      <c r="O170">
        <f t="shared" ca="1" si="22"/>
        <v>2.0307883372936701E-2</v>
      </c>
      <c r="Q170" s="2">
        <f t="shared" si="23"/>
        <v>38281.932999999997</v>
      </c>
    </row>
    <row r="171" spans="1:17">
      <c r="A171" s="50" t="s">
        <v>541</v>
      </c>
      <c r="B171" s="52" t="s">
        <v>40</v>
      </c>
      <c r="C171" s="51">
        <v>53743.1</v>
      </c>
      <c r="D171" s="10"/>
      <c r="E171">
        <f t="shared" si="19"/>
        <v>8154.9899039901302</v>
      </c>
      <c r="F171">
        <f t="shared" si="20"/>
        <v>8155</v>
      </c>
      <c r="G171">
        <f t="shared" si="21"/>
        <v>-3.9909000006446149E-2</v>
      </c>
      <c r="K171">
        <f>+G171</f>
        <v>-3.9909000006446149E-2</v>
      </c>
      <c r="O171">
        <f t="shared" ca="1" si="22"/>
        <v>2.0534937183388779E-2</v>
      </c>
      <c r="Q171" s="2">
        <f t="shared" si="23"/>
        <v>38724.6</v>
      </c>
    </row>
    <row r="172" spans="1:17">
      <c r="A172" s="50" t="s">
        <v>541</v>
      </c>
      <c r="B172" s="52" t="s">
        <v>40</v>
      </c>
      <c r="C172" s="51">
        <v>54075.17</v>
      </c>
      <c r="D172" s="10"/>
      <c r="E172">
        <f t="shared" si="19"/>
        <v>8238.9955668020702</v>
      </c>
      <c r="F172">
        <f t="shared" si="20"/>
        <v>8239</v>
      </c>
      <c r="G172">
        <f t="shared" si="21"/>
        <v>-1.7524200004118029E-2</v>
      </c>
      <c r="K172">
        <f>+G172</f>
        <v>-1.7524200004118029E-2</v>
      </c>
      <c r="O172">
        <f t="shared" ca="1" si="22"/>
        <v>2.0705227541227847E-2</v>
      </c>
      <c r="Q172" s="2">
        <f t="shared" si="23"/>
        <v>39056.67</v>
      </c>
    </row>
    <row r="173" spans="1:17">
      <c r="A173" s="50" t="s">
        <v>541</v>
      </c>
      <c r="B173" s="52" t="s">
        <v>40</v>
      </c>
      <c r="C173" s="51">
        <v>54087.06</v>
      </c>
      <c r="D173" s="10"/>
      <c r="E173">
        <f t="shared" si="19"/>
        <v>8242.0034486668392</v>
      </c>
      <c r="F173">
        <f t="shared" si="20"/>
        <v>8242</v>
      </c>
      <c r="G173">
        <f t="shared" si="21"/>
        <v>1.3632399997732136E-2</v>
      </c>
      <c r="K173">
        <f>+G173</f>
        <v>1.3632399997732136E-2</v>
      </c>
      <c r="O173">
        <f t="shared" ca="1" si="22"/>
        <v>2.0711309339722095E-2</v>
      </c>
      <c r="Q173" s="2">
        <f t="shared" si="23"/>
        <v>39068.559999999998</v>
      </c>
    </row>
    <row r="174" spans="1:17">
      <c r="A174" s="50" t="s">
        <v>541</v>
      </c>
      <c r="B174" s="52" t="s">
        <v>40</v>
      </c>
      <c r="C174" s="51">
        <v>54094.93</v>
      </c>
      <c r="D174" s="10"/>
      <c r="E174">
        <f t="shared" si="19"/>
        <v>8243.994367949912</v>
      </c>
      <c r="F174">
        <f t="shared" si="20"/>
        <v>8244</v>
      </c>
      <c r="G174">
        <f t="shared" si="21"/>
        <v>-2.2263200000452343E-2</v>
      </c>
      <c r="K174">
        <f>+G174</f>
        <v>-2.2263200000452343E-2</v>
      </c>
      <c r="O174">
        <f t="shared" ca="1" si="22"/>
        <v>2.0715363872051598E-2</v>
      </c>
      <c r="Q174" s="2">
        <f t="shared" si="23"/>
        <v>39076.43</v>
      </c>
    </row>
    <row r="175" spans="1:17">
      <c r="A175" s="35" t="s">
        <v>48</v>
      </c>
      <c r="B175" s="36" t="s">
        <v>40</v>
      </c>
      <c r="C175" s="35">
        <v>54387.453000000001</v>
      </c>
      <c r="D175" s="35" t="s">
        <v>47</v>
      </c>
      <c r="E175">
        <f t="shared" si="19"/>
        <v>8317.9955981204712</v>
      </c>
      <c r="F175">
        <f t="shared" si="20"/>
        <v>8318</v>
      </c>
      <c r="G175">
        <f t="shared" si="21"/>
        <v>-1.740040000731824E-2</v>
      </c>
      <c r="I175">
        <f>+G175</f>
        <v>-1.740040000731824E-2</v>
      </c>
      <c r="O175">
        <f t="shared" ca="1" si="22"/>
        <v>2.0865381568243156E-2</v>
      </c>
      <c r="Q175" s="2">
        <f t="shared" si="23"/>
        <v>39368.953000000001</v>
      </c>
    </row>
    <row r="176" spans="1:17">
      <c r="A176" s="50" t="s">
        <v>555</v>
      </c>
      <c r="B176" s="52" t="s">
        <v>40</v>
      </c>
      <c r="C176" s="51">
        <v>54423.078000000001</v>
      </c>
      <c r="D176" s="10"/>
      <c r="E176">
        <f t="shared" si="19"/>
        <v>8327.0078598052842</v>
      </c>
      <c r="F176">
        <f t="shared" si="20"/>
        <v>8327</v>
      </c>
      <c r="G176">
        <f t="shared" si="21"/>
        <v>3.1069399999978486E-2</v>
      </c>
      <c r="K176">
        <f>+G176</f>
        <v>3.1069399999978486E-2</v>
      </c>
      <c r="O176">
        <f t="shared" ca="1" si="22"/>
        <v>2.0883626963725914E-2</v>
      </c>
      <c r="Q176" s="2">
        <f t="shared" si="23"/>
        <v>39404.578000000001</v>
      </c>
    </row>
    <row r="177" spans="1:19">
      <c r="A177" s="50" t="s">
        <v>555</v>
      </c>
      <c r="B177" s="52" t="s">
        <v>40</v>
      </c>
      <c r="C177" s="51">
        <v>54427.034</v>
      </c>
      <c r="D177" s="10"/>
      <c r="E177">
        <f t="shared" si="19"/>
        <v>8328.0086319379152</v>
      </c>
      <c r="F177">
        <f t="shared" si="20"/>
        <v>8328</v>
      </c>
      <c r="G177">
        <f t="shared" si="21"/>
        <v>3.4121599994250573E-2</v>
      </c>
      <c r="K177">
        <f>+G177</f>
        <v>3.4121599994250573E-2</v>
      </c>
      <c r="O177">
        <f t="shared" ca="1" si="22"/>
        <v>2.0885654229890659E-2</v>
      </c>
      <c r="Q177" s="2">
        <f t="shared" si="23"/>
        <v>39408.534</v>
      </c>
    </row>
    <row r="178" spans="1:19">
      <c r="A178" s="50" t="s">
        <v>561</v>
      </c>
      <c r="B178" s="52" t="s">
        <v>40</v>
      </c>
      <c r="C178" s="51">
        <v>54751.13</v>
      </c>
      <c r="D178" s="10"/>
      <c r="E178">
        <f t="shared" si="19"/>
        <v>8409.9970659870596</v>
      </c>
      <c r="F178">
        <f t="shared" si="20"/>
        <v>8410</v>
      </c>
      <c r="G178">
        <f t="shared" si="21"/>
        <v>-1.1598000004596543E-2</v>
      </c>
      <c r="K178">
        <f>+G178</f>
        <v>-1.1598000004596543E-2</v>
      </c>
      <c r="O178">
        <f t="shared" ca="1" si="22"/>
        <v>2.1051890055400223E-2</v>
      </c>
      <c r="Q178" s="2">
        <f t="shared" si="23"/>
        <v>39732.629999999997</v>
      </c>
    </row>
    <row r="179" spans="1:19">
      <c r="A179" s="50" t="s">
        <v>561</v>
      </c>
      <c r="B179" s="52" t="s">
        <v>40</v>
      </c>
      <c r="C179" s="51">
        <v>54755.11</v>
      </c>
      <c r="D179" s="10"/>
      <c r="E179">
        <f t="shared" si="19"/>
        <v>8411.0039095380907</v>
      </c>
      <c r="F179">
        <f t="shared" si="20"/>
        <v>8411</v>
      </c>
      <c r="G179">
        <f t="shared" si="21"/>
        <v>1.5454199994564988E-2</v>
      </c>
      <c r="K179">
        <f>+G179</f>
        <v>1.5454199994564988E-2</v>
      </c>
      <c r="O179">
        <f t="shared" ca="1" si="22"/>
        <v>2.1053917321564974E-2</v>
      </c>
      <c r="Q179" s="2">
        <f t="shared" si="23"/>
        <v>39736.61</v>
      </c>
    </row>
    <row r="180" spans="1:19">
      <c r="A180" s="50" t="s">
        <v>561</v>
      </c>
      <c r="B180" s="52" t="s">
        <v>41</v>
      </c>
      <c r="C180" s="51">
        <v>54761.063999999998</v>
      </c>
      <c r="D180" s="10"/>
      <c r="E180">
        <f t="shared" si="19"/>
        <v>8412.5101272523752</v>
      </c>
      <c r="F180">
        <f t="shared" si="20"/>
        <v>8412.5</v>
      </c>
      <c r="G180">
        <f t="shared" si="21"/>
        <v>4.0032499993685633E-2</v>
      </c>
      <c r="K180">
        <f>+G180</f>
        <v>4.0032499993685633E-2</v>
      </c>
      <c r="O180">
        <f t="shared" ca="1" si="22"/>
        <v>2.1056958220812098E-2</v>
      </c>
      <c r="Q180" s="2">
        <f t="shared" si="23"/>
        <v>39742.563999999998</v>
      </c>
    </row>
    <row r="181" spans="1:19" ht="12.75" customHeight="1">
      <c r="A181" s="50" t="s">
        <v>569</v>
      </c>
      <c r="B181" s="52" t="s">
        <v>40</v>
      </c>
      <c r="C181" s="51">
        <v>55178.080999999998</v>
      </c>
      <c r="D181" s="10"/>
      <c r="E181">
        <f t="shared" ref="E181:E195" si="24">+(C181-C$7)/C$8</f>
        <v>8518.0053225089396</v>
      </c>
      <c r="F181">
        <f t="shared" ref="F181:F195" si="25">ROUND(2*E181,0)/2</f>
        <v>8518</v>
      </c>
      <c r="G181">
        <f t="shared" ref="G181:G195" si="26">+C181-(C$7+F181*C$8)</f>
        <v>2.1039599996584002E-2</v>
      </c>
      <c r="K181">
        <f>+G181</f>
        <v>2.1039599996584002E-2</v>
      </c>
      <c r="O181">
        <f t="shared" ref="O181:O195" ca="1" si="27">+C$11+C$12*$F181</f>
        <v>2.1270834801193302E-2</v>
      </c>
      <c r="Q181" s="2">
        <f t="shared" si="23"/>
        <v>40159.580999999998</v>
      </c>
    </row>
    <row r="182" spans="1:19" ht="12.75" customHeight="1">
      <c r="A182" s="34" t="s">
        <v>42</v>
      </c>
      <c r="B182" s="3" t="s">
        <v>40</v>
      </c>
      <c r="C182" s="10">
        <v>55201.788919999999</v>
      </c>
      <c r="E182">
        <f t="shared" si="24"/>
        <v>8524.0028517452211</v>
      </c>
      <c r="F182">
        <f t="shared" si="25"/>
        <v>8524</v>
      </c>
      <c r="G182">
        <f t="shared" si="26"/>
        <v>1.1272800002188887E-2</v>
      </c>
      <c r="K182">
        <f>+G182</f>
        <v>1.1272800002188887E-2</v>
      </c>
      <c r="O182">
        <f t="shared" ca="1" si="27"/>
        <v>2.1282998398181811E-2</v>
      </c>
      <c r="Q182" s="2">
        <f t="shared" ref="Q182:Q195" si="28">+C182-15018.5</f>
        <v>40183.288919999999</v>
      </c>
      <c r="S182" t="s">
        <v>39</v>
      </c>
    </row>
    <row r="183" spans="1:19" ht="12.75" customHeight="1">
      <c r="A183" s="34" t="s">
        <v>42</v>
      </c>
      <c r="B183" s="3" t="s">
        <v>41</v>
      </c>
      <c r="C183" s="10">
        <v>55203.76539</v>
      </c>
      <c r="E183">
        <f t="shared" si="24"/>
        <v>8524.5028507586158</v>
      </c>
      <c r="F183">
        <f t="shared" si="25"/>
        <v>8524.5</v>
      </c>
      <c r="G183">
        <f t="shared" si="26"/>
        <v>1.1268899994320236E-2</v>
      </c>
      <c r="K183">
        <f>+G183</f>
        <v>1.1268899994320236E-2</v>
      </c>
      <c r="O183">
        <f t="shared" ca="1" si="27"/>
        <v>2.1284012031264184E-2</v>
      </c>
      <c r="Q183" s="2">
        <f t="shared" si="28"/>
        <v>40185.26539</v>
      </c>
      <c r="S183" t="s">
        <v>39</v>
      </c>
    </row>
    <row r="184" spans="1:19" ht="12.75" customHeight="1">
      <c r="A184" s="34" t="s">
        <v>42</v>
      </c>
      <c r="B184" s="3" t="s">
        <v>40</v>
      </c>
      <c r="C184" s="10">
        <v>55205.741860000002</v>
      </c>
      <c r="E184">
        <f t="shared" si="24"/>
        <v>8525.0028497720123</v>
      </c>
      <c r="F184">
        <f t="shared" si="25"/>
        <v>8525</v>
      </c>
      <c r="G184">
        <f t="shared" si="26"/>
        <v>1.12650000010035E-2</v>
      </c>
      <c r="K184">
        <f>+G184</f>
        <v>1.12650000010035E-2</v>
      </c>
      <c r="O184">
        <f t="shared" ca="1" si="27"/>
        <v>2.1285025664346556E-2</v>
      </c>
      <c r="Q184" s="2">
        <f t="shared" si="28"/>
        <v>40187.241860000002</v>
      </c>
      <c r="S184" t="s">
        <v>39</v>
      </c>
    </row>
    <row r="185" spans="1:19" ht="12.75" customHeight="1">
      <c r="A185" s="34" t="s">
        <v>42</v>
      </c>
      <c r="B185" s="3" t="s">
        <v>41</v>
      </c>
      <c r="C185" s="10">
        <v>55207.71832</v>
      </c>
      <c r="E185">
        <f t="shared" si="24"/>
        <v>8525.5028462556456</v>
      </c>
      <c r="F185">
        <f t="shared" si="25"/>
        <v>8525.5</v>
      </c>
      <c r="G185">
        <f t="shared" si="26"/>
        <v>1.1251100004301406E-2</v>
      </c>
      <c r="K185">
        <f>+G185</f>
        <v>1.1251100004301406E-2</v>
      </c>
      <c r="O185">
        <f t="shared" ca="1" si="27"/>
        <v>2.1286039297428935E-2</v>
      </c>
      <c r="Q185" s="2">
        <f t="shared" si="28"/>
        <v>40189.21832</v>
      </c>
      <c r="S185" t="s">
        <v>39</v>
      </c>
    </row>
    <row r="186" spans="1:19" ht="12.75" customHeight="1">
      <c r="A186" s="34" t="s">
        <v>42</v>
      </c>
      <c r="B186" s="3" t="s">
        <v>40</v>
      </c>
      <c r="C186" s="10">
        <v>55209.694790000001</v>
      </c>
      <c r="E186">
        <f t="shared" si="24"/>
        <v>8526.0028452690422</v>
      </c>
      <c r="F186">
        <f t="shared" si="25"/>
        <v>8526</v>
      </c>
      <c r="G186">
        <f t="shared" si="26"/>
        <v>1.1247199996432755E-2</v>
      </c>
      <c r="K186">
        <f>+G186</f>
        <v>1.1247199996432755E-2</v>
      </c>
      <c r="O186">
        <f t="shared" ca="1" si="27"/>
        <v>2.1287052930511308E-2</v>
      </c>
      <c r="Q186" s="2">
        <f t="shared" si="28"/>
        <v>40191.194790000001</v>
      </c>
      <c r="S186" t="s">
        <v>39</v>
      </c>
    </row>
    <row r="187" spans="1:19" ht="12.75" customHeight="1">
      <c r="A187" s="34" t="s">
        <v>42</v>
      </c>
      <c r="B187" s="3" t="s">
        <v>41</v>
      </c>
      <c r="C187" s="10">
        <v>55211.671260000003</v>
      </c>
      <c r="E187">
        <f t="shared" si="24"/>
        <v>8526.502844282435</v>
      </c>
      <c r="F187">
        <f t="shared" si="25"/>
        <v>8526.5</v>
      </c>
      <c r="G187">
        <f t="shared" si="26"/>
        <v>1.1243300003116019E-2</v>
      </c>
      <c r="K187">
        <f>+G187</f>
        <v>1.1243300003116019E-2</v>
      </c>
      <c r="O187">
        <f t="shared" ca="1" si="27"/>
        <v>2.1288066563593687E-2</v>
      </c>
      <c r="Q187" s="2">
        <f t="shared" si="28"/>
        <v>40193.171260000003</v>
      </c>
      <c r="S187" t="s">
        <v>39</v>
      </c>
    </row>
    <row r="188" spans="1:19" ht="12.75" customHeight="1">
      <c r="A188" s="34" t="s">
        <v>42</v>
      </c>
      <c r="B188" s="3" t="s">
        <v>40</v>
      </c>
      <c r="C188" s="10">
        <v>55213.647720000001</v>
      </c>
      <c r="E188">
        <f t="shared" si="24"/>
        <v>8527.0028407660739</v>
      </c>
      <c r="F188">
        <f t="shared" si="25"/>
        <v>8527</v>
      </c>
      <c r="G188">
        <f t="shared" si="26"/>
        <v>1.1229400006413925E-2</v>
      </c>
      <c r="K188">
        <f>+G188</f>
        <v>1.1229400006413925E-2</v>
      </c>
      <c r="O188">
        <f t="shared" ca="1" si="27"/>
        <v>2.1289080196676059E-2</v>
      </c>
      <c r="Q188" s="2">
        <f t="shared" si="28"/>
        <v>40195.147720000001</v>
      </c>
      <c r="S188" t="s">
        <v>39</v>
      </c>
    </row>
    <row r="189" spans="1:19" ht="12.75" customHeight="1">
      <c r="A189" s="34" t="s">
        <v>42</v>
      </c>
      <c r="B189" s="3" t="s">
        <v>41</v>
      </c>
      <c r="C189" s="10">
        <v>55215.624190000002</v>
      </c>
      <c r="E189">
        <f t="shared" si="24"/>
        <v>8527.5028397794667</v>
      </c>
      <c r="F189">
        <f t="shared" si="25"/>
        <v>8527.5</v>
      </c>
      <c r="G189">
        <f t="shared" si="26"/>
        <v>1.1225499998545274E-2</v>
      </c>
      <c r="K189">
        <f>+G189</f>
        <v>1.1225499998545274E-2</v>
      </c>
      <c r="O189">
        <f t="shared" ca="1" si="27"/>
        <v>2.1290093829758439E-2</v>
      </c>
      <c r="Q189" s="2">
        <f t="shared" si="28"/>
        <v>40197.124190000002</v>
      </c>
      <c r="S189" t="s">
        <v>39</v>
      </c>
    </row>
    <row r="190" spans="1:19" ht="12.75" customHeight="1">
      <c r="A190" s="34" t="s">
        <v>42</v>
      </c>
      <c r="B190" s="3" t="s">
        <v>40</v>
      </c>
      <c r="C190" s="10">
        <v>55217.600659999996</v>
      </c>
      <c r="E190">
        <f t="shared" si="24"/>
        <v>8528.0028387928596</v>
      </c>
      <c r="F190">
        <f t="shared" si="25"/>
        <v>8528</v>
      </c>
      <c r="G190">
        <f t="shared" si="26"/>
        <v>1.122159999795258E-2</v>
      </c>
      <c r="K190">
        <f>+G190</f>
        <v>1.122159999795258E-2</v>
      </c>
      <c r="O190">
        <f t="shared" ca="1" si="27"/>
        <v>2.1291107462840811E-2</v>
      </c>
      <c r="Q190" s="2">
        <f t="shared" si="28"/>
        <v>40199.100659999996</v>
      </c>
      <c r="S190" t="s">
        <v>39</v>
      </c>
    </row>
    <row r="191" spans="1:19" ht="12.75" customHeight="1">
      <c r="A191" s="34" t="s">
        <v>42</v>
      </c>
      <c r="B191" s="3" t="s">
        <v>41</v>
      </c>
      <c r="C191" s="10">
        <v>55219.577120000002</v>
      </c>
      <c r="E191">
        <f t="shared" si="24"/>
        <v>8528.5028352764984</v>
      </c>
      <c r="F191">
        <f t="shared" si="25"/>
        <v>8528.5</v>
      </c>
      <c r="G191">
        <f t="shared" si="26"/>
        <v>1.1207699993974529E-2</v>
      </c>
      <c r="K191">
        <f>+G191</f>
        <v>1.1207699993974529E-2</v>
      </c>
      <c r="O191">
        <f t="shared" ca="1" si="27"/>
        <v>2.1292121095923183E-2</v>
      </c>
      <c r="Q191" s="2">
        <f t="shared" si="28"/>
        <v>40201.077120000002</v>
      </c>
      <c r="S191" t="s">
        <v>39</v>
      </c>
    </row>
    <row r="192" spans="1:19" ht="12.75" customHeight="1">
      <c r="A192" s="34" t="s">
        <v>42</v>
      </c>
      <c r="B192" s="3" t="s">
        <v>40</v>
      </c>
      <c r="C192" s="10">
        <v>55221.553590000003</v>
      </c>
      <c r="E192">
        <f t="shared" si="24"/>
        <v>8529.002834289895</v>
      </c>
      <c r="F192">
        <f t="shared" si="25"/>
        <v>8529</v>
      </c>
      <c r="G192">
        <f t="shared" si="26"/>
        <v>1.1203800000657793E-2</v>
      </c>
      <c r="K192">
        <f>+G192</f>
        <v>1.1203800000657793E-2</v>
      </c>
      <c r="O192">
        <f t="shared" ca="1" si="27"/>
        <v>2.1293134729005563E-2</v>
      </c>
      <c r="Q192" s="2">
        <f t="shared" si="28"/>
        <v>40203.053590000003</v>
      </c>
      <c r="S192" t="s">
        <v>39</v>
      </c>
    </row>
    <row r="193" spans="1:19" ht="12.75" customHeight="1">
      <c r="A193" s="34" t="s">
        <v>42</v>
      </c>
      <c r="B193" s="3" t="s">
        <v>41</v>
      </c>
      <c r="C193" s="10">
        <v>55223.530059999997</v>
      </c>
      <c r="E193">
        <f t="shared" si="24"/>
        <v>8529.5028333032878</v>
      </c>
      <c r="F193">
        <f t="shared" si="25"/>
        <v>8529.5</v>
      </c>
      <c r="G193">
        <f t="shared" si="26"/>
        <v>1.1199900000065099E-2</v>
      </c>
      <c r="K193">
        <f>+G193</f>
        <v>1.1199900000065099E-2</v>
      </c>
      <c r="O193">
        <f t="shared" ca="1" si="27"/>
        <v>2.1294148362087935E-2</v>
      </c>
      <c r="Q193" s="2">
        <f t="shared" si="28"/>
        <v>40205.030059999997</v>
      </c>
      <c r="S193" t="s">
        <v>39</v>
      </c>
    </row>
    <row r="194" spans="1:19" ht="12.75" customHeight="1">
      <c r="A194" s="34" t="s">
        <v>42</v>
      </c>
      <c r="B194" s="3" t="s">
        <v>40</v>
      </c>
      <c r="C194" s="10">
        <v>55225.506529999999</v>
      </c>
      <c r="E194">
        <f t="shared" si="24"/>
        <v>8530.0028323166807</v>
      </c>
      <c r="F194">
        <f t="shared" si="25"/>
        <v>8530</v>
      </c>
      <c r="G194">
        <f t="shared" si="26"/>
        <v>1.1195999992196448E-2</v>
      </c>
      <c r="K194">
        <f>+G194</f>
        <v>1.1195999992196448E-2</v>
      </c>
      <c r="O194">
        <f t="shared" ca="1" si="27"/>
        <v>2.1295161995170314E-2</v>
      </c>
      <c r="Q194" s="2">
        <f t="shared" si="28"/>
        <v>40207.006529999999</v>
      </c>
      <c r="S194" t="s">
        <v>39</v>
      </c>
    </row>
    <row r="195" spans="1:19" ht="12.75" customHeight="1">
      <c r="A195" s="35" t="s">
        <v>45</v>
      </c>
      <c r="B195" s="36" t="s">
        <v>41</v>
      </c>
      <c r="C195" s="35">
        <v>55579.314780000001</v>
      </c>
      <c r="D195" s="35">
        <v>1.89E-3</v>
      </c>
      <c r="E195">
        <f t="shared" si="24"/>
        <v>8619.5077455867231</v>
      </c>
      <c r="F195">
        <f t="shared" si="25"/>
        <v>8619.5</v>
      </c>
      <c r="G195">
        <f t="shared" si="26"/>
        <v>3.0617900003562681E-2</v>
      </c>
      <c r="K195">
        <f>+G195</f>
        <v>3.0617900003562681E-2</v>
      </c>
      <c r="O195">
        <f t="shared" ca="1" si="27"/>
        <v>2.1476602316915505E-2</v>
      </c>
      <c r="Q195" s="2">
        <f t="shared" si="28"/>
        <v>40560.814780000001</v>
      </c>
    </row>
    <row r="196" spans="1:19">
      <c r="B196" s="3"/>
      <c r="C196" s="10"/>
      <c r="D196" s="10"/>
    </row>
    <row r="197" spans="1:19">
      <c r="B197" s="3"/>
      <c r="C197" s="10"/>
      <c r="D197" s="10"/>
    </row>
    <row r="198" spans="1:19">
      <c r="B198" s="3"/>
      <c r="C198" s="10"/>
      <c r="D198" s="10"/>
    </row>
    <row r="199" spans="1:19">
      <c r="B199" s="3"/>
      <c r="C199" s="10"/>
      <c r="D199" s="10"/>
    </row>
    <row r="200" spans="1:19">
      <c r="B200" s="3"/>
      <c r="C200" s="10"/>
      <c r="D200" s="10"/>
    </row>
    <row r="201" spans="1:19">
      <c r="B201" s="3"/>
      <c r="C201" s="10"/>
      <c r="D201" s="10"/>
    </row>
    <row r="202" spans="1:19">
      <c r="B202" s="3"/>
      <c r="C202" s="10"/>
      <c r="D202" s="10"/>
    </row>
    <row r="203" spans="1:19">
      <c r="B203" s="3"/>
      <c r="C203" s="10"/>
      <c r="D203" s="10"/>
    </row>
    <row r="204" spans="1:19">
      <c r="B204" s="3"/>
      <c r="C204" s="10"/>
      <c r="D204" s="10"/>
    </row>
    <row r="205" spans="1:19">
      <c r="B205" s="3"/>
      <c r="C205" s="10"/>
      <c r="D205" s="10"/>
    </row>
    <row r="206" spans="1:19">
      <c r="B206" s="3"/>
      <c r="C206" s="10"/>
      <c r="D206" s="10"/>
    </row>
    <row r="207" spans="1:19">
      <c r="B207" s="3"/>
      <c r="C207" s="10"/>
      <c r="D207" s="10"/>
    </row>
    <row r="208" spans="1:19">
      <c r="B208" s="3"/>
      <c r="C208" s="10"/>
      <c r="D208" s="10"/>
    </row>
    <row r="209" spans="2:4">
      <c r="B209" s="3"/>
      <c r="C209" s="10"/>
      <c r="D209" s="10"/>
    </row>
    <row r="210" spans="2:4">
      <c r="B210" s="3"/>
      <c r="C210" s="10"/>
      <c r="D210" s="10"/>
    </row>
    <row r="211" spans="2:4">
      <c r="B211" s="3"/>
      <c r="C211" s="10"/>
      <c r="D211" s="10"/>
    </row>
    <row r="212" spans="2:4">
      <c r="B212" s="3"/>
      <c r="C212" s="10"/>
      <c r="D212" s="10"/>
    </row>
    <row r="213" spans="2:4">
      <c r="B213" s="3"/>
      <c r="C213" s="10"/>
      <c r="D213" s="10"/>
    </row>
    <row r="214" spans="2:4">
      <c r="B214" s="3"/>
      <c r="C214" s="10"/>
      <c r="D214" s="10"/>
    </row>
    <row r="215" spans="2:4">
      <c r="B215" s="3"/>
      <c r="C215" s="10"/>
      <c r="D215" s="10"/>
    </row>
    <row r="216" spans="2:4">
      <c r="B216" s="3"/>
      <c r="C216" s="10"/>
      <c r="D216" s="10"/>
    </row>
    <row r="217" spans="2:4">
      <c r="B217" s="3"/>
      <c r="C217" s="10"/>
      <c r="D217" s="10"/>
    </row>
    <row r="218" spans="2:4">
      <c r="B218" s="3"/>
      <c r="C218" s="10"/>
      <c r="D218" s="10"/>
    </row>
    <row r="219" spans="2:4">
      <c r="B219" s="3"/>
      <c r="C219" s="10"/>
      <c r="D219" s="10"/>
    </row>
    <row r="220" spans="2:4">
      <c r="B220" s="3"/>
      <c r="C220" s="10"/>
      <c r="D220" s="10"/>
    </row>
    <row r="221" spans="2:4">
      <c r="B221" s="3"/>
      <c r="C221" s="10"/>
      <c r="D221" s="10"/>
    </row>
    <row r="222" spans="2:4">
      <c r="B222" s="3"/>
      <c r="C222" s="10"/>
      <c r="D222" s="10"/>
    </row>
    <row r="223" spans="2:4">
      <c r="B223" s="3"/>
      <c r="C223" s="10"/>
      <c r="D223" s="10"/>
    </row>
    <row r="224" spans="2:4">
      <c r="B224" s="3"/>
      <c r="C224" s="10"/>
      <c r="D224" s="10"/>
    </row>
    <row r="225" spans="2:4">
      <c r="B225" s="3"/>
      <c r="C225" s="10"/>
      <c r="D225" s="10"/>
    </row>
    <row r="226" spans="2:4">
      <c r="B226" s="3"/>
      <c r="C226" s="10"/>
      <c r="D226" s="10"/>
    </row>
    <row r="227" spans="2:4">
      <c r="B227" s="3"/>
      <c r="C227" s="10"/>
      <c r="D227" s="10"/>
    </row>
    <row r="228" spans="2:4">
      <c r="B228" s="3"/>
      <c r="C228" s="10"/>
      <c r="D228" s="10"/>
    </row>
    <row r="229" spans="2:4">
      <c r="B229" s="3"/>
      <c r="C229" s="10"/>
      <c r="D229" s="10"/>
    </row>
    <row r="230" spans="2:4">
      <c r="B230" s="3"/>
      <c r="C230" s="10"/>
      <c r="D230" s="10"/>
    </row>
    <row r="231" spans="2:4">
      <c r="B231" s="3"/>
      <c r="C231" s="10"/>
      <c r="D231" s="10"/>
    </row>
    <row r="232" spans="2:4">
      <c r="B232" s="3"/>
      <c r="C232" s="10"/>
      <c r="D232" s="10"/>
    </row>
    <row r="233" spans="2:4">
      <c r="B233" s="3"/>
      <c r="C233" s="10"/>
      <c r="D233" s="10"/>
    </row>
    <row r="234" spans="2:4">
      <c r="B234" s="3"/>
      <c r="C234" s="10"/>
      <c r="D234" s="10"/>
    </row>
    <row r="235" spans="2:4">
      <c r="B235" s="3"/>
      <c r="C235" s="10"/>
      <c r="D235" s="10"/>
    </row>
    <row r="236" spans="2:4">
      <c r="B236" s="3"/>
      <c r="C236" s="10"/>
      <c r="D236" s="10"/>
    </row>
    <row r="237" spans="2:4">
      <c r="B237" s="3"/>
      <c r="C237" s="10"/>
      <c r="D237" s="10"/>
    </row>
    <row r="238" spans="2:4">
      <c r="B238" s="3"/>
      <c r="C238" s="10"/>
      <c r="D238" s="10"/>
    </row>
    <row r="239" spans="2:4">
      <c r="B239" s="3"/>
      <c r="C239" s="10"/>
      <c r="D239" s="10"/>
    </row>
    <row r="240" spans="2:4">
      <c r="B240" s="3"/>
      <c r="C240" s="10"/>
      <c r="D240" s="10"/>
    </row>
    <row r="241" spans="2:4">
      <c r="B241" s="3"/>
      <c r="C241" s="10"/>
      <c r="D241" s="10"/>
    </row>
    <row r="242" spans="2:4">
      <c r="B242" s="3"/>
      <c r="C242" s="10"/>
      <c r="D242" s="10"/>
    </row>
    <row r="243" spans="2:4">
      <c r="B243" s="3"/>
      <c r="C243" s="10"/>
      <c r="D243" s="10"/>
    </row>
    <row r="244" spans="2:4">
      <c r="B244" s="3"/>
      <c r="C244" s="10"/>
      <c r="D244" s="10"/>
    </row>
    <row r="245" spans="2:4">
      <c r="B245" s="3"/>
      <c r="C245" s="10"/>
      <c r="D245" s="10"/>
    </row>
    <row r="246" spans="2:4">
      <c r="B246" s="3"/>
      <c r="C246" s="10"/>
      <c r="D246" s="10"/>
    </row>
    <row r="247" spans="2:4">
      <c r="B247" s="3"/>
      <c r="C247" s="10"/>
      <c r="D247" s="10"/>
    </row>
    <row r="248" spans="2:4">
      <c r="B248" s="3"/>
      <c r="C248" s="10"/>
      <c r="D248" s="10"/>
    </row>
    <row r="249" spans="2:4">
      <c r="B249" s="3"/>
      <c r="C249" s="10"/>
      <c r="D249" s="10"/>
    </row>
    <row r="250" spans="2:4">
      <c r="B250" s="3"/>
      <c r="C250" s="10"/>
      <c r="D250" s="10"/>
    </row>
    <row r="251" spans="2:4">
      <c r="B251" s="3"/>
      <c r="C251" s="10"/>
      <c r="D251" s="10"/>
    </row>
    <row r="252" spans="2:4">
      <c r="B252" s="3"/>
      <c r="C252" s="10"/>
      <c r="D252" s="10"/>
    </row>
    <row r="253" spans="2:4">
      <c r="B253" s="3"/>
      <c r="C253" s="10"/>
      <c r="D253" s="10"/>
    </row>
    <row r="254" spans="2:4">
      <c r="B254" s="3"/>
      <c r="C254" s="10"/>
      <c r="D254" s="10"/>
    </row>
    <row r="255" spans="2:4">
      <c r="B255" s="3"/>
      <c r="C255" s="10"/>
      <c r="D255" s="10"/>
    </row>
    <row r="256" spans="2:4">
      <c r="B256" s="3"/>
      <c r="C256" s="10"/>
      <c r="D256" s="10"/>
    </row>
    <row r="257" spans="2:4">
      <c r="B257" s="3"/>
      <c r="C257" s="10"/>
      <c r="D257" s="10"/>
    </row>
    <row r="258" spans="2:4">
      <c r="B258" s="3"/>
      <c r="C258" s="10"/>
      <c r="D258" s="10"/>
    </row>
    <row r="259" spans="2:4">
      <c r="B259" s="3"/>
      <c r="C259" s="10"/>
      <c r="D259" s="10"/>
    </row>
    <row r="260" spans="2:4">
      <c r="B260" s="3"/>
      <c r="C260" s="10"/>
      <c r="D260" s="10"/>
    </row>
    <row r="261" spans="2:4">
      <c r="B261" s="3"/>
      <c r="C261" s="10"/>
      <c r="D261" s="10"/>
    </row>
    <row r="262" spans="2:4">
      <c r="B262" s="3"/>
      <c r="C262" s="10"/>
      <c r="D262" s="10"/>
    </row>
    <row r="263" spans="2:4">
      <c r="B263" s="3"/>
      <c r="C263" s="10"/>
      <c r="D263" s="10"/>
    </row>
    <row r="264" spans="2:4">
      <c r="B264" s="3"/>
      <c r="C264" s="10"/>
      <c r="D264" s="10"/>
    </row>
    <row r="265" spans="2:4">
      <c r="B265" s="3"/>
      <c r="C265" s="10"/>
      <c r="D265" s="10"/>
    </row>
    <row r="266" spans="2:4">
      <c r="B266" s="3"/>
      <c r="C266" s="10"/>
      <c r="D266" s="10"/>
    </row>
    <row r="267" spans="2:4">
      <c r="B267" s="3"/>
      <c r="C267" s="10"/>
      <c r="D267" s="10"/>
    </row>
    <row r="268" spans="2:4">
      <c r="B268" s="3"/>
      <c r="C268" s="10"/>
      <c r="D268" s="10"/>
    </row>
    <row r="269" spans="2:4">
      <c r="B269" s="3"/>
      <c r="C269" s="10"/>
      <c r="D269" s="10"/>
    </row>
    <row r="270" spans="2:4">
      <c r="B270" s="3"/>
      <c r="C270" s="10"/>
      <c r="D270" s="10"/>
    </row>
    <row r="271" spans="2:4">
      <c r="B271" s="3"/>
      <c r="C271" s="10"/>
      <c r="D271" s="10"/>
    </row>
    <row r="272" spans="2:4">
      <c r="B272" s="3"/>
      <c r="C272" s="10"/>
      <c r="D272" s="10"/>
    </row>
    <row r="273" spans="2:4">
      <c r="B273" s="3"/>
      <c r="C273" s="10"/>
      <c r="D273" s="10"/>
    </row>
    <row r="274" spans="2:4">
      <c r="B274" s="3"/>
      <c r="C274" s="10"/>
      <c r="D274" s="10"/>
    </row>
    <row r="275" spans="2:4">
      <c r="B275" s="3"/>
      <c r="C275" s="10"/>
      <c r="D275" s="10"/>
    </row>
    <row r="276" spans="2:4">
      <c r="B276" s="3"/>
      <c r="C276" s="10"/>
      <c r="D276" s="10"/>
    </row>
    <row r="277" spans="2:4">
      <c r="B277" s="3"/>
      <c r="C277" s="10"/>
      <c r="D277" s="10"/>
    </row>
    <row r="278" spans="2:4">
      <c r="B278" s="3"/>
      <c r="C278" s="10"/>
      <c r="D278" s="10"/>
    </row>
    <row r="279" spans="2:4">
      <c r="B279" s="3"/>
      <c r="C279" s="10"/>
      <c r="D279" s="10"/>
    </row>
    <row r="280" spans="2:4">
      <c r="B280" s="3"/>
      <c r="C280" s="10"/>
      <c r="D280" s="10"/>
    </row>
    <row r="281" spans="2:4">
      <c r="B281" s="3"/>
      <c r="C281" s="10"/>
      <c r="D281" s="10"/>
    </row>
    <row r="282" spans="2:4">
      <c r="B282" s="3"/>
      <c r="C282" s="10"/>
      <c r="D282" s="10"/>
    </row>
    <row r="283" spans="2:4">
      <c r="B283" s="3"/>
      <c r="C283" s="10"/>
      <c r="D283" s="10"/>
    </row>
    <row r="284" spans="2:4">
      <c r="B284" s="3"/>
      <c r="C284" s="10"/>
      <c r="D284" s="10"/>
    </row>
    <row r="285" spans="2:4">
      <c r="B285" s="3"/>
      <c r="C285" s="10"/>
      <c r="D285" s="10"/>
    </row>
    <row r="286" spans="2:4">
      <c r="B286" s="3"/>
      <c r="C286" s="10"/>
      <c r="D286" s="10"/>
    </row>
    <row r="287" spans="2:4">
      <c r="B287" s="3"/>
      <c r="C287" s="10"/>
      <c r="D287" s="10"/>
    </row>
    <row r="288" spans="2:4">
      <c r="B288" s="3"/>
      <c r="C288" s="10"/>
      <c r="D288" s="10"/>
    </row>
    <row r="289" spans="2:4">
      <c r="B289" s="3"/>
      <c r="C289" s="10"/>
      <c r="D289" s="10"/>
    </row>
    <row r="290" spans="2:4">
      <c r="B290" s="3"/>
      <c r="C290" s="10"/>
      <c r="D290" s="10"/>
    </row>
    <row r="291" spans="2:4">
      <c r="B291" s="3"/>
      <c r="C291" s="10"/>
      <c r="D291" s="10"/>
    </row>
    <row r="292" spans="2:4">
      <c r="B292" s="3"/>
      <c r="C292" s="10"/>
      <c r="D292" s="10"/>
    </row>
    <row r="293" spans="2:4">
      <c r="B293" s="3"/>
      <c r="C293" s="10"/>
      <c r="D293" s="10"/>
    </row>
    <row r="294" spans="2:4">
      <c r="B294" s="3"/>
      <c r="C294" s="10"/>
      <c r="D294" s="10"/>
    </row>
    <row r="295" spans="2:4">
      <c r="B295" s="3"/>
      <c r="C295" s="10"/>
      <c r="D295" s="10"/>
    </row>
    <row r="296" spans="2:4">
      <c r="B296" s="3"/>
      <c r="C296" s="10"/>
      <c r="D296" s="10"/>
    </row>
    <row r="297" spans="2:4">
      <c r="B297" s="3"/>
      <c r="C297" s="10"/>
      <c r="D297" s="10"/>
    </row>
    <row r="298" spans="2:4">
      <c r="B298" s="3"/>
      <c r="C298" s="10"/>
      <c r="D298" s="10"/>
    </row>
    <row r="299" spans="2:4">
      <c r="B299" s="3"/>
      <c r="C299" s="10"/>
      <c r="D299" s="10"/>
    </row>
    <row r="300" spans="2:4">
      <c r="B300" s="3"/>
      <c r="C300" s="10"/>
      <c r="D300" s="10"/>
    </row>
    <row r="301" spans="2:4">
      <c r="B301" s="3"/>
      <c r="C301" s="10"/>
      <c r="D301" s="10"/>
    </row>
    <row r="302" spans="2:4">
      <c r="B302" s="3"/>
      <c r="C302" s="10"/>
      <c r="D302" s="10"/>
    </row>
    <row r="303" spans="2:4">
      <c r="B303" s="3"/>
      <c r="C303" s="10"/>
      <c r="D303" s="10"/>
    </row>
    <row r="304" spans="2:4">
      <c r="B304" s="3"/>
      <c r="C304" s="10"/>
      <c r="D304" s="10"/>
    </row>
    <row r="305" spans="2:4">
      <c r="B305" s="3"/>
      <c r="C305" s="10"/>
      <c r="D305" s="10"/>
    </row>
    <row r="306" spans="2:4">
      <c r="B306" s="3"/>
      <c r="C306" s="10"/>
      <c r="D306" s="10"/>
    </row>
    <row r="307" spans="2:4">
      <c r="B307" s="3"/>
      <c r="C307" s="10"/>
      <c r="D307" s="10"/>
    </row>
    <row r="308" spans="2:4">
      <c r="B308" s="3"/>
      <c r="C308" s="10"/>
      <c r="D308" s="10"/>
    </row>
    <row r="309" spans="2:4">
      <c r="B309" s="3"/>
      <c r="C309" s="10"/>
      <c r="D309" s="10"/>
    </row>
    <row r="310" spans="2:4">
      <c r="B310" s="3"/>
      <c r="C310" s="10"/>
      <c r="D310" s="10"/>
    </row>
    <row r="311" spans="2:4">
      <c r="B311" s="3"/>
      <c r="C311" s="10"/>
      <c r="D311" s="10"/>
    </row>
    <row r="312" spans="2:4">
      <c r="B312" s="3"/>
      <c r="C312" s="10"/>
      <c r="D312" s="10"/>
    </row>
    <row r="313" spans="2:4">
      <c r="B313" s="3"/>
      <c r="C313" s="10"/>
      <c r="D313" s="10"/>
    </row>
    <row r="314" spans="2:4">
      <c r="B314" s="3"/>
      <c r="C314" s="10"/>
      <c r="D314" s="10"/>
    </row>
    <row r="315" spans="2:4">
      <c r="B315" s="3"/>
      <c r="C315" s="10"/>
      <c r="D315" s="10"/>
    </row>
    <row r="316" spans="2:4">
      <c r="B316" s="3"/>
      <c r="C316" s="10"/>
      <c r="D316" s="10"/>
    </row>
    <row r="317" spans="2:4">
      <c r="B317" s="3"/>
      <c r="C317" s="10"/>
      <c r="D317" s="10"/>
    </row>
    <row r="318" spans="2:4">
      <c r="B318" s="3"/>
      <c r="C318" s="10"/>
      <c r="D318" s="10"/>
    </row>
    <row r="319" spans="2:4">
      <c r="B319" s="3"/>
      <c r="C319" s="10"/>
      <c r="D319" s="10"/>
    </row>
    <row r="320" spans="2:4">
      <c r="B320" s="3"/>
      <c r="C320" s="10"/>
      <c r="D320" s="10"/>
    </row>
    <row r="321" spans="2:4">
      <c r="B321" s="3"/>
      <c r="C321" s="10"/>
      <c r="D321" s="10"/>
    </row>
    <row r="322" spans="2:4">
      <c r="B322" s="3"/>
      <c r="C322" s="10"/>
      <c r="D322" s="10"/>
    </row>
    <row r="323" spans="2:4">
      <c r="B323" s="3"/>
      <c r="C323" s="10"/>
      <c r="D323" s="10"/>
    </row>
    <row r="324" spans="2:4">
      <c r="B324" s="3"/>
      <c r="C324" s="10"/>
      <c r="D324" s="10"/>
    </row>
    <row r="325" spans="2:4">
      <c r="B325" s="3"/>
      <c r="C325" s="10"/>
      <c r="D325" s="10"/>
    </row>
    <row r="326" spans="2:4">
      <c r="B326" s="3"/>
      <c r="C326" s="10"/>
      <c r="D326" s="10"/>
    </row>
    <row r="327" spans="2:4">
      <c r="B327" s="3"/>
      <c r="C327" s="10"/>
      <c r="D327" s="10"/>
    </row>
    <row r="328" spans="2:4">
      <c r="B328" s="3"/>
      <c r="C328" s="10"/>
      <c r="D328" s="10"/>
    </row>
    <row r="329" spans="2:4">
      <c r="B329" s="3"/>
      <c r="C329" s="10"/>
      <c r="D329" s="10"/>
    </row>
    <row r="330" spans="2:4">
      <c r="B330" s="3"/>
      <c r="C330" s="10"/>
      <c r="D330" s="10"/>
    </row>
    <row r="331" spans="2:4">
      <c r="B331" s="3"/>
      <c r="C331" s="10"/>
      <c r="D331" s="10"/>
    </row>
    <row r="332" spans="2:4">
      <c r="B332" s="3"/>
      <c r="C332" s="10"/>
      <c r="D332" s="10"/>
    </row>
    <row r="333" spans="2:4">
      <c r="B333" s="3"/>
      <c r="C333" s="10"/>
      <c r="D333" s="10"/>
    </row>
    <row r="334" spans="2:4">
      <c r="B334" s="3"/>
      <c r="C334" s="10"/>
      <c r="D334" s="10"/>
    </row>
    <row r="335" spans="2:4">
      <c r="B335" s="3"/>
      <c r="C335" s="10"/>
      <c r="D335" s="10"/>
    </row>
    <row r="336" spans="2:4">
      <c r="B336" s="3"/>
      <c r="C336" s="10"/>
      <c r="D336" s="10"/>
    </row>
    <row r="337" spans="2:4">
      <c r="B337" s="3"/>
      <c r="C337" s="10"/>
      <c r="D337" s="10"/>
    </row>
    <row r="338" spans="2:4">
      <c r="C338" s="10"/>
      <c r="D338" s="10"/>
    </row>
    <row r="339" spans="2:4">
      <c r="C339" s="10"/>
      <c r="D339" s="10"/>
    </row>
    <row r="340" spans="2:4">
      <c r="C340" s="10"/>
      <c r="D340" s="10"/>
    </row>
    <row r="341" spans="2:4">
      <c r="C341" s="10"/>
      <c r="D341" s="10"/>
    </row>
    <row r="342" spans="2:4">
      <c r="C342" s="10"/>
      <c r="D342" s="10"/>
    </row>
    <row r="343" spans="2:4">
      <c r="C343" s="10"/>
      <c r="D343" s="10"/>
    </row>
    <row r="344" spans="2:4">
      <c r="C344" s="10"/>
      <c r="D344" s="10"/>
    </row>
    <row r="345" spans="2:4">
      <c r="C345" s="10"/>
      <c r="D345" s="10"/>
    </row>
    <row r="346" spans="2:4">
      <c r="C346" s="10"/>
      <c r="D346" s="10"/>
    </row>
    <row r="347" spans="2:4">
      <c r="C347" s="10"/>
      <c r="D347" s="10"/>
    </row>
    <row r="348" spans="2:4">
      <c r="C348" s="10"/>
      <c r="D348" s="10"/>
    </row>
    <row r="349" spans="2:4">
      <c r="C349" s="10"/>
      <c r="D349" s="10"/>
    </row>
    <row r="350" spans="2:4">
      <c r="C350" s="10"/>
      <c r="D350" s="10"/>
    </row>
    <row r="351" spans="2:4">
      <c r="C351" s="10"/>
      <c r="D351" s="10"/>
    </row>
    <row r="352" spans="2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2"/>
  <sheetViews>
    <sheetView topLeftCell="D6" workbookViewId="0">
      <selection activeCell="Q14" sqref="Q14:Q2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7" ht="15.75">
      <c r="A1" s="37" t="s">
        <v>49</v>
      </c>
      <c r="I1" s="38" t="s">
        <v>50</v>
      </c>
      <c r="J1" s="39" t="s">
        <v>51</v>
      </c>
    </row>
    <row r="2" spans="1:17">
      <c r="I2" s="40" t="s">
        <v>52</v>
      </c>
      <c r="J2" s="41" t="s">
        <v>53</v>
      </c>
    </row>
    <row r="3" spans="1:17">
      <c r="A3" s="42" t="s">
        <v>54</v>
      </c>
      <c r="I3" s="40" t="s">
        <v>55</v>
      </c>
      <c r="J3" s="41" t="s">
        <v>56</v>
      </c>
    </row>
    <row r="4" spans="1:17">
      <c r="I4" s="40" t="s">
        <v>57</v>
      </c>
      <c r="J4" s="41" t="s">
        <v>56</v>
      </c>
    </row>
    <row r="5" spans="1:17" ht="13.5" thickBot="1">
      <c r="I5" s="43" t="s">
        <v>58</v>
      </c>
      <c r="J5" s="44" t="s">
        <v>47</v>
      </c>
    </row>
    <row r="10" spans="1:17" ht="13.5" thickBot="1"/>
    <row r="11" spans="1:17" ht="12.75" customHeight="1" thickBot="1">
      <c r="A11" s="10" t="str">
        <f t="shared" ref="A11:A42" si="0">P11</f>
        <v>BAVM 174 </v>
      </c>
      <c r="B11" s="3" t="str">
        <f t="shared" ref="B11:B42" si="1">IF(H11=INT(H11),"I","II")</f>
        <v>I</v>
      </c>
      <c r="C11" s="10">
        <f t="shared" ref="C11:C42" si="2">1*G11</f>
        <v>53300.432999999997</v>
      </c>
      <c r="D11" s="12" t="str">
        <f t="shared" ref="D11:D42" si="3">VLOOKUP(F11,I$1:J$5,2,FALSE)</f>
        <v>vis</v>
      </c>
      <c r="E11" s="45">
        <f>VLOOKUP(C11,Active!C$21:E$973,3,FALSE)</f>
        <v>8043.0058803205029</v>
      </c>
      <c r="F11" s="3" t="s">
        <v>58</v>
      </c>
      <c r="G11" s="12" t="str">
        <f t="shared" ref="G11:G42" si="4">MID(I11,3,LEN(I11)-3)</f>
        <v>53300.433</v>
      </c>
      <c r="H11" s="10">
        <f t="shared" ref="H11:H42" si="5">1*K11</f>
        <v>8043</v>
      </c>
      <c r="I11" s="46" t="s">
        <v>533</v>
      </c>
      <c r="J11" s="47" t="s">
        <v>534</v>
      </c>
      <c r="K11" s="46">
        <v>8043</v>
      </c>
      <c r="L11" s="46" t="s">
        <v>535</v>
      </c>
      <c r="M11" s="47" t="s">
        <v>63</v>
      </c>
      <c r="N11" s="47"/>
      <c r="O11" s="48" t="s">
        <v>536</v>
      </c>
      <c r="P11" s="49" t="s">
        <v>537</v>
      </c>
    </row>
    <row r="12" spans="1:17" ht="12.75" customHeight="1" thickBot="1">
      <c r="A12" s="10" t="str">
        <f t="shared" si="0"/>
        <v>BAVM 204 </v>
      </c>
      <c r="B12" s="3" t="str">
        <f t="shared" si="1"/>
        <v>I</v>
      </c>
      <c r="C12" s="10">
        <f t="shared" si="2"/>
        <v>54387.453000000001</v>
      </c>
      <c r="D12" s="12" t="str">
        <f t="shared" si="3"/>
        <v>vis</v>
      </c>
      <c r="E12" s="45">
        <f>VLOOKUP(C12,Active!C$21:E$973,3,FALSE)</f>
        <v>8317.9955981204712</v>
      </c>
      <c r="F12" s="3" t="s">
        <v>58</v>
      </c>
      <c r="G12" s="12" t="str">
        <f t="shared" si="4"/>
        <v>54387.453</v>
      </c>
      <c r="H12" s="10">
        <f t="shared" si="5"/>
        <v>8318</v>
      </c>
      <c r="I12" s="46" t="s">
        <v>548</v>
      </c>
      <c r="J12" s="47" t="s">
        <v>549</v>
      </c>
      <c r="K12" s="46">
        <v>8318</v>
      </c>
      <c r="L12" s="46" t="s">
        <v>294</v>
      </c>
      <c r="M12" s="47" t="s">
        <v>63</v>
      </c>
      <c r="N12" s="47"/>
      <c r="O12" s="48" t="s">
        <v>550</v>
      </c>
      <c r="P12" s="49" t="s">
        <v>551</v>
      </c>
    </row>
    <row r="13" spans="1:17" ht="12.75" customHeight="1" thickBot="1">
      <c r="A13" s="10" t="str">
        <f t="shared" si="0"/>
        <v>IBVS 6007 </v>
      </c>
      <c r="B13" s="3" t="str">
        <f t="shared" si="1"/>
        <v>II</v>
      </c>
      <c r="C13" s="10">
        <f t="shared" si="2"/>
        <v>55579.314780000001</v>
      </c>
      <c r="D13" s="12" t="str">
        <f t="shared" si="3"/>
        <v>vis</v>
      </c>
      <c r="E13" s="45">
        <f>VLOOKUP(C13,Active!C$21:E$973,3,FALSE)</f>
        <v>8619.5077455867231</v>
      </c>
      <c r="F13" s="3" t="s">
        <v>58</v>
      </c>
      <c r="G13" s="12" t="str">
        <f t="shared" si="4"/>
        <v>55579.31478</v>
      </c>
      <c r="H13" s="10">
        <f t="shared" si="5"/>
        <v>8619.5</v>
      </c>
      <c r="I13" s="46" t="s">
        <v>570</v>
      </c>
      <c r="J13" s="47" t="s">
        <v>571</v>
      </c>
      <c r="K13" s="46">
        <v>8619.5</v>
      </c>
      <c r="L13" s="46" t="s">
        <v>572</v>
      </c>
      <c r="M13" s="47" t="s">
        <v>573</v>
      </c>
      <c r="N13" s="47" t="s">
        <v>40</v>
      </c>
      <c r="O13" s="48" t="s">
        <v>574</v>
      </c>
      <c r="P13" s="49" t="s">
        <v>575</v>
      </c>
    </row>
    <row r="14" spans="1:17" ht="12.75" customHeight="1" thickBot="1">
      <c r="A14" s="10" t="str">
        <f t="shared" si="0"/>
        <v> AMSG XV </v>
      </c>
      <c r="B14" s="3" t="str">
        <f t="shared" si="1"/>
        <v>I</v>
      </c>
      <c r="C14" s="10">
        <f t="shared" si="2"/>
        <v>98959.248999999996</v>
      </c>
      <c r="D14" s="12" t="str">
        <f t="shared" si="3"/>
        <v>vis</v>
      </c>
      <c r="E14" s="45" t="e">
        <f>VLOOKUP(C14,Active!C$21:E$973,3,FALSE)</f>
        <v>#N/A</v>
      </c>
      <c r="F14" s="3" t="s">
        <v>58</v>
      </c>
      <c r="G14" s="12" t="str">
        <f t="shared" si="4"/>
        <v>98959.249</v>
      </c>
      <c r="H14" s="10">
        <f t="shared" si="5"/>
        <v>-5704</v>
      </c>
      <c r="I14" s="46" t="s">
        <v>60</v>
      </c>
      <c r="J14" s="47" t="s">
        <v>61</v>
      </c>
      <c r="K14" s="46">
        <v>-5704</v>
      </c>
      <c r="L14" s="46" t="s">
        <v>62</v>
      </c>
      <c r="M14" s="47" t="s">
        <v>63</v>
      </c>
      <c r="N14" s="47"/>
      <c r="O14" s="48" t="s">
        <v>64</v>
      </c>
      <c r="P14" s="48" t="s">
        <v>65</v>
      </c>
      <c r="Q14" s="12">
        <f>C14-100000</f>
        <v>-1040.7510000000038</v>
      </c>
    </row>
    <row r="15" spans="1:17" ht="12.75" customHeight="1" thickBot="1">
      <c r="A15" s="10" t="str">
        <f t="shared" si="0"/>
        <v> AMSG XV </v>
      </c>
      <c r="B15" s="3" t="str">
        <f t="shared" si="1"/>
        <v>I</v>
      </c>
      <c r="C15" s="10">
        <f t="shared" si="2"/>
        <v>99370.308999999994</v>
      </c>
      <c r="D15" s="12" t="str">
        <f t="shared" si="3"/>
        <v>vis</v>
      </c>
      <c r="E15" s="45" t="e">
        <f>VLOOKUP(C15,Active!C$21:E$973,3,FALSE)</f>
        <v>#N/A</v>
      </c>
      <c r="F15" s="3" t="s">
        <v>58</v>
      </c>
      <c r="G15" s="12" t="str">
        <f t="shared" si="4"/>
        <v>99370.309</v>
      </c>
      <c r="H15" s="10">
        <f t="shared" si="5"/>
        <v>-5600</v>
      </c>
      <c r="I15" s="46" t="s">
        <v>66</v>
      </c>
      <c r="J15" s="47" t="s">
        <v>67</v>
      </c>
      <c r="K15" s="46">
        <v>-5600</v>
      </c>
      <c r="L15" s="46" t="s">
        <v>68</v>
      </c>
      <c r="M15" s="47" t="s">
        <v>63</v>
      </c>
      <c r="N15" s="47"/>
      <c r="O15" s="48" t="s">
        <v>69</v>
      </c>
      <c r="P15" s="48" t="s">
        <v>65</v>
      </c>
      <c r="Q15" s="12">
        <f t="shared" ref="Q15:Q26" si="6">C15-100000</f>
        <v>-629.69100000000617</v>
      </c>
    </row>
    <row r="16" spans="1:17" ht="12.75" customHeight="1" thickBot="1">
      <c r="A16" s="10" t="str">
        <f t="shared" si="0"/>
        <v> AMSG XV </v>
      </c>
      <c r="B16" s="3" t="str">
        <f t="shared" si="1"/>
        <v>I</v>
      </c>
      <c r="C16" s="10">
        <f t="shared" si="2"/>
        <v>99603.505999999994</v>
      </c>
      <c r="D16" s="12" t="str">
        <f t="shared" si="3"/>
        <v>vis</v>
      </c>
      <c r="E16" s="45" t="e">
        <f>VLOOKUP(C16,Active!C$21:E$973,3,FALSE)</f>
        <v>#N/A</v>
      </c>
      <c r="F16" s="3" t="s">
        <v>58</v>
      </c>
      <c r="G16" s="12" t="str">
        <f t="shared" si="4"/>
        <v>99603.506</v>
      </c>
      <c r="H16" s="10">
        <f t="shared" si="5"/>
        <v>-5541</v>
      </c>
      <c r="I16" s="46" t="s">
        <v>70</v>
      </c>
      <c r="J16" s="47" t="s">
        <v>71</v>
      </c>
      <c r="K16" s="46">
        <v>-5541</v>
      </c>
      <c r="L16" s="46" t="s">
        <v>72</v>
      </c>
      <c r="M16" s="47" t="s">
        <v>63</v>
      </c>
      <c r="N16" s="47"/>
      <c r="O16" s="48" t="s">
        <v>69</v>
      </c>
      <c r="P16" s="48" t="s">
        <v>65</v>
      </c>
      <c r="Q16" s="12">
        <f t="shared" si="6"/>
        <v>-396.49400000000605</v>
      </c>
    </row>
    <row r="17" spans="1:17" ht="12.75" customHeight="1" thickBot="1">
      <c r="A17" s="10" t="str">
        <f t="shared" si="0"/>
        <v> AMSG XV </v>
      </c>
      <c r="B17" s="3" t="str">
        <f t="shared" si="1"/>
        <v>I</v>
      </c>
      <c r="C17" s="10">
        <f t="shared" si="2"/>
        <v>99603.521999999997</v>
      </c>
      <c r="D17" s="12" t="str">
        <f t="shared" si="3"/>
        <v>vis</v>
      </c>
      <c r="E17" s="45" t="e">
        <f>VLOOKUP(C17,Active!C$21:E$973,3,FALSE)</f>
        <v>#N/A</v>
      </c>
      <c r="F17" s="3" t="s">
        <v>58</v>
      </c>
      <c r="G17" s="12" t="str">
        <f t="shared" si="4"/>
        <v>99603.522</v>
      </c>
      <c r="H17" s="10">
        <f t="shared" si="5"/>
        <v>-5541</v>
      </c>
      <c r="I17" s="46" t="s">
        <v>73</v>
      </c>
      <c r="J17" s="47" t="s">
        <v>74</v>
      </c>
      <c r="K17" s="46">
        <v>-5541</v>
      </c>
      <c r="L17" s="46" t="s">
        <v>75</v>
      </c>
      <c r="M17" s="47" t="s">
        <v>63</v>
      </c>
      <c r="N17" s="47"/>
      <c r="O17" s="48" t="s">
        <v>76</v>
      </c>
      <c r="P17" s="48" t="s">
        <v>65</v>
      </c>
      <c r="Q17" s="12">
        <f t="shared" si="6"/>
        <v>-396.47800000000279</v>
      </c>
    </row>
    <row r="18" spans="1:17" ht="12.75" customHeight="1" thickBot="1">
      <c r="A18" s="10" t="str">
        <f t="shared" si="0"/>
        <v> AMSG XV </v>
      </c>
      <c r="B18" s="3" t="str">
        <f t="shared" si="1"/>
        <v>I</v>
      </c>
      <c r="C18" s="10">
        <f t="shared" si="2"/>
        <v>99607.44</v>
      </c>
      <c r="D18" s="12" t="str">
        <f t="shared" si="3"/>
        <v>vis</v>
      </c>
      <c r="E18" s="45" t="e">
        <f>VLOOKUP(C18,Active!C$21:E$973,3,FALSE)</f>
        <v>#N/A</v>
      </c>
      <c r="F18" s="3" t="s">
        <v>58</v>
      </c>
      <c r="G18" s="12" t="str">
        <f t="shared" si="4"/>
        <v>99607.440</v>
      </c>
      <c r="H18" s="10">
        <f t="shared" si="5"/>
        <v>-5540</v>
      </c>
      <c r="I18" s="46" t="s">
        <v>77</v>
      </c>
      <c r="J18" s="47" t="s">
        <v>78</v>
      </c>
      <c r="K18" s="46">
        <v>-5540</v>
      </c>
      <c r="L18" s="46" t="s">
        <v>79</v>
      </c>
      <c r="M18" s="47" t="s">
        <v>63</v>
      </c>
      <c r="N18" s="47"/>
      <c r="O18" s="48" t="s">
        <v>69</v>
      </c>
      <c r="P18" s="48" t="s">
        <v>65</v>
      </c>
      <c r="Q18" s="12">
        <f t="shared" si="6"/>
        <v>-392.55999999999767</v>
      </c>
    </row>
    <row r="19" spans="1:17" ht="12.75" customHeight="1" thickBot="1">
      <c r="A19" s="10" t="str">
        <f t="shared" si="0"/>
        <v> AN 47.249 </v>
      </c>
      <c r="B19" s="3" t="str">
        <f t="shared" si="1"/>
        <v>I</v>
      </c>
      <c r="C19" s="10">
        <f t="shared" si="2"/>
        <v>99607.478000000003</v>
      </c>
      <c r="D19" s="12" t="str">
        <f t="shared" si="3"/>
        <v>vis</v>
      </c>
      <c r="E19" s="45" t="e">
        <f>VLOOKUP(C19,Active!C$21:E$973,3,FALSE)</f>
        <v>#N/A</v>
      </c>
      <c r="F19" s="3" t="s">
        <v>58</v>
      </c>
      <c r="G19" s="12" t="str">
        <f t="shared" si="4"/>
        <v>99607.478</v>
      </c>
      <c r="H19" s="10">
        <f t="shared" si="5"/>
        <v>-5540</v>
      </c>
      <c r="I19" s="46" t="s">
        <v>80</v>
      </c>
      <c r="J19" s="47" t="s">
        <v>81</v>
      </c>
      <c r="K19" s="46">
        <v>-5540</v>
      </c>
      <c r="L19" s="46" t="s">
        <v>82</v>
      </c>
      <c r="M19" s="47" t="s">
        <v>63</v>
      </c>
      <c r="N19" s="47"/>
      <c r="O19" s="48" t="s">
        <v>83</v>
      </c>
      <c r="P19" s="48" t="s">
        <v>84</v>
      </c>
      <c r="Q19" s="12">
        <f t="shared" si="6"/>
        <v>-392.52199999999721</v>
      </c>
    </row>
    <row r="20" spans="1:17" ht="12.75" customHeight="1" thickBot="1">
      <c r="A20" s="10" t="str">
        <f t="shared" si="0"/>
        <v> AMSG XV </v>
      </c>
      <c r="B20" s="3" t="str">
        <f t="shared" si="1"/>
        <v>I</v>
      </c>
      <c r="C20" s="10">
        <f t="shared" si="2"/>
        <v>99607.483999999997</v>
      </c>
      <c r="D20" s="12" t="str">
        <f t="shared" si="3"/>
        <v>vis</v>
      </c>
      <c r="E20" s="45" t="e">
        <f>VLOOKUP(C20,Active!C$21:E$973,3,FALSE)</f>
        <v>#N/A</v>
      </c>
      <c r="F20" s="3" t="s">
        <v>58</v>
      </c>
      <c r="G20" s="12" t="str">
        <f t="shared" si="4"/>
        <v>99607.484</v>
      </c>
      <c r="H20" s="10">
        <f t="shared" si="5"/>
        <v>-5540</v>
      </c>
      <c r="I20" s="46" t="s">
        <v>85</v>
      </c>
      <c r="J20" s="47" t="s">
        <v>86</v>
      </c>
      <c r="K20" s="46">
        <v>-5540</v>
      </c>
      <c r="L20" s="46" t="s">
        <v>87</v>
      </c>
      <c r="M20" s="47" t="s">
        <v>63</v>
      </c>
      <c r="N20" s="47"/>
      <c r="O20" s="48" t="s">
        <v>76</v>
      </c>
      <c r="P20" s="48" t="s">
        <v>65</v>
      </c>
      <c r="Q20" s="12">
        <f t="shared" si="6"/>
        <v>-392.51600000000326</v>
      </c>
    </row>
    <row r="21" spans="1:17" ht="12.75" customHeight="1" thickBot="1">
      <c r="A21" s="10" t="str">
        <f t="shared" si="0"/>
        <v> AN 47.249 </v>
      </c>
      <c r="B21" s="3" t="str">
        <f t="shared" si="1"/>
        <v>I</v>
      </c>
      <c r="C21" s="10">
        <f t="shared" si="2"/>
        <v>99611.451000000001</v>
      </c>
      <c r="D21" s="12" t="str">
        <f t="shared" si="3"/>
        <v>vis</v>
      </c>
      <c r="E21" s="45" t="e">
        <f>VLOOKUP(C21,Active!C$21:E$973,3,FALSE)</f>
        <v>#N/A</v>
      </c>
      <c r="F21" s="3" t="s">
        <v>58</v>
      </c>
      <c r="G21" s="12" t="str">
        <f t="shared" si="4"/>
        <v>99611.451</v>
      </c>
      <c r="H21" s="10">
        <f t="shared" si="5"/>
        <v>-5539</v>
      </c>
      <c r="I21" s="46" t="s">
        <v>88</v>
      </c>
      <c r="J21" s="47" t="s">
        <v>89</v>
      </c>
      <c r="K21" s="46">
        <v>-5539</v>
      </c>
      <c r="L21" s="46" t="s">
        <v>90</v>
      </c>
      <c r="M21" s="47" t="s">
        <v>63</v>
      </c>
      <c r="N21" s="47"/>
      <c r="O21" s="48" t="s">
        <v>83</v>
      </c>
      <c r="P21" s="48" t="s">
        <v>84</v>
      </c>
      <c r="Q21" s="12">
        <f t="shared" si="6"/>
        <v>-388.54899999999907</v>
      </c>
    </row>
    <row r="22" spans="1:17" ht="12.75" customHeight="1" thickBot="1">
      <c r="A22" s="10" t="str">
        <f t="shared" si="0"/>
        <v> AMSG XV </v>
      </c>
      <c r="B22" s="3" t="str">
        <f t="shared" si="1"/>
        <v>I</v>
      </c>
      <c r="C22" s="10">
        <f t="shared" si="2"/>
        <v>99611.49</v>
      </c>
      <c r="D22" s="12" t="str">
        <f t="shared" si="3"/>
        <v>vis</v>
      </c>
      <c r="E22" s="45" t="e">
        <f>VLOOKUP(C22,Active!C$21:E$973,3,FALSE)</f>
        <v>#N/A</v>
      </c>
      <c r="F22" s="3" t="s">
        <v>58</v>
      </c>
      <c r="G22" s="12" t="str">
        <f t="shared" si="4"/>
        <v>99611.490</v>
      </c>
      <c r="H22" s="10">
        <f t="shared" si="5"/>
        <v>-5539</v>
      </c>
      <c r="I22" s="46" t="s">
        <v>91</v>
      </c>
      <c r="J22" s="47" t="s">
        <v>92</v>
      </c>
      <c r="K22" s="46">
        <v>-5539</v>
      </c>
      <c r="L22" s="46" t="s">
        <v>93</v>
      </c>
      <c r="M22" s="47" t="s">
        <v>63</v>
      </c>
      <c r="N22" s="47"/>
      <c r="O22" s="48" t="s">
        <v>69</v>
      </c>
      <c r="P22" s="48" t="s">
        <v>65</v>
      </c>
      <c r="Q22" s="12">
        <f t="shared" si="6"/>
        <v>-388.50999999999476</v>
      </c>
    </row>
    <row r="23" spans="1:17" ht="12.75" customHeight="1" thickBot="1">
      <c r="A23" s="10" t="str">
        <f t="shared" si="0"/>
        <v> AMSG XV </v>
      </c>
      <c r="B23" s="3" t="str">
        <f t="shared" si="1"/>
        <v>I</v>
      </c>
      <c r="C23" s="10">
        <f t="shared" si="2"/>
        <v>99686.482000000004</v>
      </c>
      <c r="D23" s="12" t="str">
        <f t="shared" si="3"/>
        <v>vis</v>
      </c>
      <c r="E23" s="45" t="e">
        <f>VLOOKUP(C23,Active!C$21:E$973,3,FALSE)</f>
        <v>#N/A</v>
      </c>
      <c r="F23" s="3" t="s">
        <v>58</v>
      </c>
      <c r="G23" s="12" t="str">
        <f t="shared" si="4"/>
        <v>99686.482</v>
      </c>
      <c r="H23" s="10">
        <f t="shared" si="5"/>
        <v>-5520</v>
      </c>
      <c r="I23" s="46" t="s">
        <v>94</v>
      </c>
      <c r="J23" s="47" t="s">
        <v>95</v>
      </c>
      <c r="K23" s="46">
        <v>-5520</v>
      </c>
      <c r="L23" s="46" t="s">
        <v>96</v>
      </c>
      <c r="M23" s="47" t="s">
        <v>63</v>
      </c>
      <c r="N23" s="47"/>
      <c r="O23" s="48" t="s">
        <v>97</v>
      </c>
      <c r="P23" s="48" t="s">
        <v>65</v>
      </c>
      <c r="Q23" s="12">
        <f t="shared" si="6"/>
        <v>-313.51799999999639</v>
      </c>
    </row>
    <row r="24" spans="1:17" ht="12.75" customHeight="1" thickBot="1">
      <c r="A24" s="10" t="str">
        <f t="shared" si="0"/>
        <v> AN 62.35 </v>
      </c>
      <c r="B24" s="3" t="str">
        <f t="shared" si="1"/>
        <v>I</v>
      </c>
      <c r="C24" s="10">
        <f t="shared" si="2"/>
        <v>99702.335000000006</v>
      </c>
      <c r="D24" s="12" t="str">
        <f t="shared" si="3"/>
        <v>vis</v>
      </c>
      <c r="E24" s="45" t="e">
        <f>VLOOKUP(C24,Active!C$21:E$973,3,FALSE)</f>
        <v>#N/A</v>
      </c>
      <c r="F24" s="3" t="s">
        <v>58</v>
      </c>
      <c r="G24" s="12" t="str">
        <f t="shared" si="4"/>
        <v>99702.335</v>
      </c>
      <c r="H24" s="10">
        <f t="shared" si="5"/>
        <v>-5516</v>
      </c>
      <c r="I24" s="46" t="s">
        <v>98</v>
      </c>
      <c r="J24" s="47" t="s">
        <v>99</v>
      </c>
      <c r="K24" s="46">
        <v>-5516</v>
      </c>
      <c r="L24" s="46" t="s">
        <v>100</v>
      </c>
      <c r="M24" s="47" t="s">
        <v>63</v>
      </c>
      <c r="N24" s="47"/>
      <c r="O24" s="48" t="s">
        <v>97</v>
      </c>
      <c r="P24" s="48" t="s">
        <v>101</v>
      </c>
      <c r="Q24" s="12">
        <f t="shared" si="6"/>
        <v>-297.6649999999936</v>
      </c>
    </row>
    <row r="25" spans="1:17" ht="12.75" customHeight="1" thickBot="1">
      <c r="A25" s="10" t="str">
        <f t="shared" si="0"/>
        <v> AN 62.35 </v>
      </c>
      <c r="B25" s="3" t="str">
        <f t="shared" si="1"/>
        <v>I</v>
      </c>
      <c r="C25" s="10">
        <f t="shared" si="2"/>
        <v>99706.303</v>
      </c>
      <c r="D25" s="12" t="str">
        <f t="shared" si="3"/>
        <v>vis</v>
      </c>
      <c r="E25" s="45" t="e">
        <f>VLOOKUP(C25,Active!C$21:E$973,3,FALSE)</f>
        <v>#N/A</v>
      </c>
      <c r="F25" s="3" t="s">
        <v>58</v>
      </c>
      <c r="G25" s="12" t="str">
        <f t="shared" si="4"/>
        <v>99706.303</v>
      </c>
      <c r="H25" s="10">
        <f t="shared" si="5"/>
        <v>-5515</v>
      </c>
      <c r="I25" s="46" t="s">
        <v>102</v>
      </c>
      <c r="J25" s="47" t="s">
        <v>103</v>
      </c>
      <c r="K25" s="46">
        <v>-5515</v>
      </c>
      <c r="L25" s="46" t="s">
        <v>104</v>
      </c>
      <c r="M25" s="47" t="s">
        <v>63</v>
      </c>
      <c r="N25" s="47"/>
      <c r="O25" s="48" t="s">
        <v>97</v>
      </c>
      <c r="P25" s="48" t="s">
        <v>101</v>
      </c>
      <c r="Q25" s="12">
        <f t="shared" si="6"/>
        <v>-293.69700000000012</v>
      </c>
    </row>
    <row r="26" spans="1:17" ht="12.75" customHeight="1" thickBot="1">
      <c r="A26" s="10" t="str">
        <f t="shared" si="0"/>
        <v> AN 62.35 </v>
      </c>
      <c r="B26" s="3" t="str">
        <f t="shared" si="1"/>
        <v>I</v>
      </c>
      <c r="C26" s="10">
        <f t="shared" si="2"/>
        <v>99710.315000000002</v>
      </c>
      <c r="D26" s="12" t="str">
        <f t="shared" si="3"/>
        <v>vis</v>
      </c>
      <c r="E26" s="45" t="e">
        <f>VLOOKUP(C26,Active!C$21:E$973,3,FALSE)</f>
        <v>#N/A</v>
      </c>
      <c r="F26" s="3" t="s">
        <v>58</v>
      </c>
      <c r="G26" s="12" t="str">
        <f t="shared" si="4"/>
        <v>99710.315</v>
      </c>
      <c r="H26" s="10">
        <f t="shared" si="5"/>
        <v>-5514</v>
      </c>
      <c r="I26" s="46" t="s">
        <v>105</v>
      </c>
      <c r="J26" s="47" t="s">
        <v>106</v>
      </c>
      <c r="K26" s="46">
        <v>-5514</v>
      </c>
      <c r="L26" s="46" t="s">
        <v>107</v>
      </c>
      <c r="M26" s="47" t="s">
        <v>63</v>
      </c>
      <c r="N26" s="47"/>
      <c r="O26" s="48" t="s">
        <v>97</v>
      </c>
      <c r="P26" s="48" t="s">
        <v>101</v>
      </c>
      <c r="Q26" s="12">
        <f t="shared" si="6"/>
        <v>-289.68499999999767</v>
      </c>
    </row>
    <row r="27" spans="1:17" ht="12.75" customHeight="1" thickBot="1">
      <c r="A27" s="10" t="str">
        <f t="shared" si="0"/>
        <v> AN 51.383 </v>
      </c>
      <c r="B27" s="3" t="str">
        <f t="shared" si="1"/>
        <v>I</v>
      </c>
      <c r="C27" s="10">
        <f t="shared" si="2"/>
        <v>42.337000000000003</v>
      </c>
      <c r="D27" s="12" t="str">
        <f t="shared" si="3"/>
        <v>vis</v>
      </c>
      <c r="E27" s="45">
        <f>VLOOKUP(C27,Active!C$21:E$973,3,FALSE)</f>
        <v>-5430.0017824672523</v>
      </c>
      <c r="F27" s="3" t="s">
        <v>58</v>
      </c>
      <c r="G27" s="12" t="str">
        <f t="shared" si="4"/>
        <v>00042.337</v>
      </c>
      <c r="H27" s="10">
        <f t="shared" si="5"/>
        <v>-5430</v>
      </c>
      <c r="I27" s="46" t="s">
        <v>108</v>
      </c>
      <c r="J27" s="47" t="s">
        <v>109</v>
      </c>
      <c r="K27" s="46">
        <v>-5430</v>
      </c>
      <c r="L27" s="46" t="s">
        <v>110</v>
      </c>
      <c r="M27" s="47" t="s">
        <v>63</v>
      </c>
      <c r="N27" s="47"/>
      <c r="O27" s="48" t="s">
        <v>83</v>
      </c>
      <c r="P27" s="48" t="s">
        <v>111</v>
      </c>
    </row>
    <row r="28" spans="1:17" ht="12.75" customHeight="1" thickBot="1">
      <c r="A28" s="10" t="str">
        <f t="shared" si="0"/>
        <v> AN 62.35 </v>
      </c>
      <c r="B28" s="3" t="str">
        <f t="shared" si="1"/>
        <v>I</v>
      </c>
      <c r="C28" s="10">
        <f t="shared" si="2"/>
        <v>461.23200000000003</v>
      </c>
      <c r="D28" s="12" t="str">
        <f t="shared" si="3"/>
        <v>vis</v>
      </c>
      <c r="E28" s="45">
        <f>VLOOKUP(C28,Active!C$21:E$973,3,FALSE)</f>
        <v>-5324.0314987210304</v>
      </c>
      <c r="F28" s="3" t="s">
        <v>58</v>
      </c>
      <c r="G28" s="12" t="str">
        <f t="shared" si="4"/>
        <v>00461.232</v>
      </c>
      <c r="H28" s="10">
        <f t="shared" si="5"/>
        <v>-5324</v>
      </c>
      <c r="I28" s="46" t="s">
        <v>112</v>
      </c>
      <c r="J28" s="47" t="s">
        <v>113</v>
      </c>
      <c r="K28" s="46">
        <v>-5324</v>
      </c>
      <c r="L28" s="46" t="s">
        <v>114</v>
      </c>
      <c r="M28" s="47" t="s">
        <v>63</v>
      </c>
      <c r="N28" s="47"/>
      <c r="O28" s="48" t="s">
        <v>97</v>
      </c>
      <c r="P28" s="48" t="s">
        <v>101</v>
      </c>
    </row>
    <row r="29" spans="1:17" ht="12.75" customHeight="1" thickBot="1">
      <c r="A29" s="10" t="str">
        <f t="shared" si="0"/>
        <v> AMSG XV </v>
      </c>
      <c r="B29" s="3" t="str">
        <f t="shared" si="1"/>
        <v>I</v>
      </c>
      <c r="C29" s="10">
        <f t="shared" si="2"/>
        <v>1469.309</v>
      </c>
      <c r="D29" s="12" t="str">
        <f t="shared" si="3"/>
        <v>vis</v>
      </c>
      <c r="E29" s="45">
        <f>VLOOKUP(C29,Active!C$21:E$973,3,FALSE)</f>
        <v>-5069.0124468630729</v>
      </c>
      <c r="F29" s="3" t="s">
        <v>58</v>
      </c>
      <c r="G29" s="12" t="str">
        <f t="shared" si="4"/>
        <v>01469.309</v>
      </c>
      <c r="H29" s="10">
        <f t="shared" si="5"/>
        <v>-5069</v>
      </c>
      <c r="I29" s="46" t="s">
        <v>115</v>
      </c>
      <c r="J29" s="47" t="s">
        <v>116</v>
      </c>
      <c r="K29" s="46">
        <v>-5069</v>
      </c>
      <c r="L29" s="46" t="s">
        <v>117</v>
      </c>
      <c r="M29" s="47" t="s">
        <v>63</v>
      </c>
      <c r="N29" s="47"/>
      <c r="O29" s="48" t="s">
        <v>83</v>
      </c>
      <c r="P29" s="48" t="s">
        <v>65</v>
      </c>
    </row>
    <row r="30" spans="1:17" ht="12.75" customHeight="1" thickBot="1">
      <c r="A30" s="10" t="str">
        <f t="shared" si="0"/>
        <v> AMSG XV </v>
      </c>
      <c r="B30" s="3" t="str">
        <f t="shared" si="1"/>
        <v>I</v>
      </c>
      <c r="C30" s="10">
        <f t="shared" si="2"/>
        <v>1524.6559999999999</v>
      </c>
      <c r="D30" s="12" t="str">
        <f t="shared" si="3"/>
        <v>vis</v>
      </c>
      <c r="E30" s="45">
        <f>VLOOKUP(C30,Active!C$21:E$973,3,FALSE)</f>
        <v>-5055.0109971095499</v>
      </c>
      <c r="F30" s="3" t="s">
        <v>58</v>
      </c>
      <c r="G30" s="12" t="str">
        <f t="shared" si="4"/>
        <v>01524.656</v>
      </c>
      <c r="H30" s="10">
        <f t="shared" si="5"/>
        <v>-5055</v>
      </c>
      <c r="I30" s="46" t="s">
        <v>118</v>
      </c>
      <c r="J30" s="47" t="s">
        <v>119</v>
      </c>
      <c r="K30" s="46">
        <v>-5055</v>
      </c>
      <c r="L30" s="46" t="s">
        <v>120</v>
      </c>
      <c r="M30" s="47" t="s">
        <v>63</v>
      </c>
      <c r="N30" s="47"/>
      <c r="O30" s="48" t="s">
        <v>121</v>
      </c>
      <c r="P30" s="48" t="s">
        <v>65</v>
      </c>
    </row>
    <row r="31" spans="1:17" ht="12.75" customHeight="1" thickBot="1">
      <c r="A31" s="10" t="str">
        <f t="shared" si="0"/>
        <v> AN 62.35 </v>
      </c>
      <c r="B31" s="3" t="str">
        <f t="shared" si="1"/>
        <v>I</v>
      </c>
      <c r="C31" s="10">
        <f t="shared" si="2"/>
        <v>1785.646</v>
      </c>
      <c r="D31" s="12" t="str">
        <f t="shared" si="3"/>
        <v>vis</v>
      </c>
      <c r="E31" s="45">
        <f>VLOOKUP(C31,Active!C$21:E$973,3,FALSE)</f>
        <v>-4988.9868517869127</v>
      </c>
      <c r="F31" s="3" t="s">
        <v>58</v>
      </c>
      <c r="G31" s="12" t="str">
        <f t="shared" si="4"/>
        <v>01785.646</v>
      </c>
      <c r="H31" s="10">
        <f t="shared" si="5"/>
        <v>-4989</v>
      </c>
      <c r="I31" s="46" t="s">
        <v>122</v>
      </c>
      <c r="J31" s="47" t="s">
        <v>123</v>
      </c>
      <c r="K31" s="46">
        <v>-4989</v>
      </c>
      <c r="L31" s="46" t="s">
        <v>124</v>
      </c>
      <c r="M31" s="47" t="s">
        <v>63</v>
      </c>
      <c r="N31" s="47"/>
      <c r="O31" s="48" t="s">
        <v>97</v>
      </c>
      <c r="P31" s="48" t="s">
        <v>101</v>
      </c>
    </row>
    <row r="32" spans="1:17" ht="12.75" customHeight="1" thickBot="1">
      <c r="A32" s="10" t="str">
        <f t="shared" si="0"/>
        <v> AN 62.35 </v>
      </c>
      <c r="B32" s="3" t="str">
        <f t="shared" si="1"/>
        <v>I</v>
      </c>
      <c r="C32" s="10">
        <f t="shared" si="2"/>
        <v>1789.6130000000001</v>
      </c>
      <c r="D32" s="12" t="str">
        <f t="shared" si="3"/>
        <v>vis</v>
      </c>
      <c r="E32" s="45">
        <f>VLOOKUP(C32,Active!C$21:E$973,3,FALSE)</f>
        <v>-4987.9832969208446</v>
      </c>
      <c r="F32" s="3" t="s">
        <v>58</v>
      </c>
      <c r="G32" s="12" t="str">
        <f t="shared" si="4"/>
        <v>01789.613</v>
      </c>
      <c r="H32" s="10">
        <f t="shared" si="5"/>
        <v>-4988</v>
      </c>
      <c r="I32" s="46" t="s">
        <v>125</v>
      </c>
      <c r="J32" s="47" t="s">
        <v>126</v>
      </c>
      <c r="K32" s="46">
        <v>-4988</v>
      </c>
      <c r="L32" s="46" t="s">
        <v>127</v>
      </c>
      <c r="M32" s="47" t="s">
        <v>63</v>
      </c>
      <c r="N32" s="47"/>
      <c r="O32" s="48" t="s">
        <v>97</v>
      </c>
      <c r="P32" s="48" t="s">
        <v>101</v>
      </c>
    </row>
    <row r="33" spans="1:16" ht="12.75" customHeight="1" thickBot="1">
      <c r="A33" s="10" t="str">
        <f t="shared" si="0"/>
        <v> AN 62.35 </v>
      </c>
      <c r="B33" s="3" t="str">
        <f t="shared" si="1"/>
        <v>I</v>
      </c>
      <c r="C33" s="10">
        <f t="shared" si="2"/>
        <v>1793.5119999999999</v>
      </c>
      <c r="D33" s="12" t="str">
        <f t="shared" si="3"/>
        <v>vis</v>
      </c>
      <c r="E33" s="45">
        <f>VLOOKUP(C33,Active!C$21:E$973,3,FALSE)</f>
        <v>-4986.9969444069066</v>
      </c>
      <c r="F33" s="3" t="s">
        <v>58</v>
      </c>
      <c r="G33" s="12" t="str">
        <f t="shared" si="4"/>
        <v>01793.512</v>
      </c>
      <c r="H33" s="10">
        <f t="shared" si="5"/>
        <v>-4987</v>
      </c>
      <c r="I33" s="46" t="s">
        <v>128</v>
      </c>
      <c r="J33" s="47" t="s">
        <v>129</v>
      </c>
      <c r="K33" s="46">
        <v>-4987</v>
      </c>
      <c r="L33" s="46" t="s">
        <v>130</v>
      </c>
      <c r="M33" s="47" t="s">
        <v>63</v>
      </c>
      <c r="N33" s="47"/>
      <c r="O33" s="48" t="s">
        <v>97</v>
      </c>
      <c r="P33" s="48" t="s">
        <v>101</v>
      </c>
    </row>
    <row r="34" spans="1:16" ht="12.75" customHeight="1" thickBot="1">
      <c r="A34" s="10" t="str">
        <f t="shared" si="0"/>
        <v> AN 62.35 </v>
      </c>
      <c r="B34" s="3" t="str">
        <f t="shared" si="1"/>
        <v>I</v>
      </c>
      <c r="C34" s="10">
        <f t="shared" si="2"/>
        <v>1797.414</v>
      </c>
      <c r="D34" s="12" t="str">
        <f t="shared" si="3"/>
        <v>vis</v>
      </c>
      <c r="E34" s="45">
        <f>VLOOKUP(C34,Active!C$21:E$973,3,FALSE)</f>
        <v>-4986.0098329656666</v>
      </c>
      <c r="F34" s="3" t="s">
        <v>58</v>
      </c>
      <c r="G34" s="12" t="str">
        <f t="shared" si="4"/>
        <v>01797.414</v>
      </c>
      <c r="H34" s="10">
        <f t="shared" si="5"/>
        <v>-4986</v>
      </c>
      <c r="I34" s="46" t="s">
        <v>131</v>
      </c>
      <c r="J34" s="47" t="s">
        <v>132</v>
      </c>
      <c r="K34" s="46">
        <v>-4986</v>
      </c>
      <c r="L34" s="46" t="s">
        <v>133</v>
      </c>
      <c r="M34" s="47" t="s">
        <v>63</v>
      </c>
      <c r="N34" s="47"/>
      <c r="O34" s="48" t="s">
        <v>97</v>
      </c>
      <c r="P34" s="48" t="s">
        <v>101</v>
      </c>
    </row>
    <row r="35" spans="1:16" ht="12.75" customHeight="1" thickBot="1">
      <c r="A35" s="10" t="str">
        <f t="shared" si="0"/>
        <v> AN 62.35 </v>
      </c>
      <c r="B35" s="3" t="str">
        <f t="shared" si="1"/>
        <v>I</v>
      </c>
      <c r="C35" s="10">
        <f t="shared" si="2"/>
        <v>1801.3510000000001</v>
      </c>
      <c r="D35" s="12" t="str">
        <f t="shared" si="3"/>
        <v>vis</v>
      </c>
      <c r="E35" s="45">
        <f>VLOOKUP(C35,Active!C$21:E$973,3,FALSE)</f>
        <v>-4985.0138673725978</v>
      </c>
      <c r="F35" s="3" t="s">
        <v>58</v>
      </c>
      <c r="G35" s="12" t="str">
        <f t="shared" si="4"/>
        <v>01801.351</v>
      </c>
      <c r="H35" s="10">
        <f t="shared" si="5"/>
        <v>-4985</v>
      </c>
      <c r="I35" s="46" t="s">
        <v>134</v>
      </c>
      <c r="J35" s="47" t="s">
        <v>135</v>
      </c>
      <c r="K35" s="46">
        <v>-4985</v>
      </c>
      <c r="L35" s="46" t="s">
        <v>136</v>
      </c>
      <c r="M35" s="47" t="s">
        <v>63</v>
      </c>
      <c r="N35" s="47"/>
      <c r="O35" s="48" t="s">
        <v>97</v>
      </c>
      <c r="P35" s="48" t="s">
        <v>101</v>
      </c>
    </row>
    <row r="36" spans="1:16" ht="12.75" customHeight="1" thickBot="1">
      <c r="A36" s="10" t="str">
        <f t="shared" si="0"/>
        <v> AMSG XV </v>
      </c>
      <c r="B36" s="3" t="str">
        <f t="shared" si="1"/>
        <v>I</v>
      </c>
      <c r="C36" s="10">
        <f t="shared" si="2"/>
        <v>1805.4010000000001</v>
      </c>
      <c r="D36" s="12" t="str">
        <f t="shared" si="3"/>
        <v>vis</v>
      </c>
      <c r="E36" s="45">
        <f>VLOOKUP(C36,Active!C$21:E$973,3,FALSE)</f>
        <v>-4983.9893155179025</v>
      </c>
      <c r="F36" s="3" t="s">
        <v>58</v>
      </c>
      <c r="G36" s="12" t="str">
        <f t="shared" si="4"/>
        <v>01805.401</v>
      </c>
      <c r="H36" s="10">
        <f t="shared" si="5"/>
        <v>-4984</v>
      </c>
      <c r="I36" s="46" t="s">
        <v>137</v>
      </c>
      <c r="J36" s="47" t="s">
        <v>138</v>
      </c>
      <c r="K36" s="46">
        <v>-4984</v>
      </c>
      <c r="L36" s="46" t="s">
        <v>139</v>
      </c>
      <c r="M36" s="47" t="s">
        <v>63</v>
      </c>
      <c r="N36" s="47"/>
      <c r="O36" s="48" t="s">
        <v>97</v>
      </c>
      <c r="P36" s="48" t="s">
        <v>65</v>
      </c>
    </row>
    <row r="37" spans="1:16" ht="12.75" customHeight="1" thickBot="1">
      <c r="A37" s="10" t="str">
        <f t="shared" si="0"/>
        <v> AMSG XV </v>
      </c>
      <c r="B37" s="3" t="str">
        <f t="shared" si="1"/>
        <v>I</v>
      </c>
      <c r="C37" s="10">
        <f t="shared" si="2"/>
        <v>1809.33</v>
      </c>
      <c r="D37" s="12" t="str">
        <f t="shared" si="3"/>
        <v>vis</v>
      </c>
      <c r="E37" s="45">
        <f>VLOOKUP(C37,Active!C$21:E$973,3,FALSE)</f>
        <v>-4982.995373730967</v>
      </c>
      <c r="F37" s="3" t="s">
        <v>58</v>
      </c>
      <c r="G37" s="12" t="str">
        <f t="shared" si="4"/>
        <v>01809.330</v>
      </c>
      <c r="H37" s="10">
        <f t="shared" si="5"/>
        <v>-4983</v>
      </c>
      <c r="I37" s="46" t="s">
        <v>140</v>
      </c>
      <c r="J37" s="47" t="s">
        <v>141</v>
      </c>
      <c r="K37" s="46">
        <v>-4983</v>
      </c>
      <c r="L37" s="46" t="s">
        <v>142</v>
      </c>
      <c r="M37" s="47" t="s">
        <v>63</v>
      </c>
      <c r="N37" s="47"/>
      <c r="O37" s="48" t="s">
        <v>97</v>
      </c>
      <c r="P37" s="48" t="s">
        <v>65</v>
      </c>
    </row>
    <row r="38" spans="1:16" ht="12.75" customHeight="1" thickBot="1">
      <c r="A38" s="10" t="str">
        <f t="shared" si="0"/>
        <v> AN 66.155 </v>
      </c>
      <c r="B38" s="3" t="str">
        <f t="shared" si="1"/>
        <v>I</v>
      </c>
      <c r="C38" s="10">
        <f t="shared" si="2"/>
        <v>2564.2669999999998</v>
      </c>
      <c r="D38" s="12" t="str">
        <f t="shared" si="3"/>
        <v>vis</v>
      </c>
      <c r="E38" s="45">
        <f>VLOOKUP(C38,Active!C$21:E$973,3,FALSE)</f>
        <v>-4792.0146074279055</v>
      </c>
      <c r="F38" s="3" t="s">
        <v>58</v>
      </c>
      <c r="G38" s="12" t="str">
        <f t="shared" si="4"/>
        <v>02564.267</v>
      </c>
      <c r="H38" s="10">
        <f t="shared" si="5"/>
        <v>-4792</v>
      </c>
      <c r="I38" s="46" t="s">
        <v>143</v>
      </c>
      <c r="J38" s="47" t="s">
        <v>144</v>
      </c>
      <c r="K38" s="46">
        <v>-4792</v>
      </c>
      <c r="L38" s="46" t="s">
        <v>145</v>
      </c>
      <c r="M38" s="47" t="s">
        <v>63</v>
      </c>
      <c r="N38" s="47"/>
      <c r="O38" s="48" t="s">
        <v>97</v>
      </c>
      <c r="P38" s="48" t="s">
        <v>146</v>
      </c>
    </row>
    <row r="39" spans="1:16" ht="12.75" customHeight="1" thickBot="1">
      <c r="A39" s="10" t="str">
        <f t="shared" si="0"/>
        <v> AN 66.155 </v>
      </c>
      <c r="B39" s="3" t="str">
        <f t="shared" si="1"/>
        <v>I</v>
      </c>
      <c r="C39" s="10">
        <f t="shared" si="2"/>
        <v>2568.3200000000002</v>
      </c>
      <c r="D39" s="12" t="str">
        <f t="shared" si="3"/>
        <v>vis</v>
      </c>
      <c r="E39" s="45">
        <f>VLOOKUP(C39,Active!C$21:E$973,3,FALSE)</f>
        <v>-4790.9892966459111</v>
      </c>
      <c r="F39" s="3" t="s">
        <v>58</v>
      </c>
      <c r="G39" s="12" t="str">
        <f t="shared" si="4"/>
        <v>02568.320</v>
      </c>
      <c r="H39" s="10">
        <f t="shared" si="5"/>
        <v>-4791</v>
      </c>
      <c r="I39" s="46" t="s">
        <v>147</v>
      </c>
      <c r="J39" s="47" t="s">
        <v>148</v>
      </c>
      <c r="K39" s="46">
        <v>-4791</v>
      </c>
      <c r="L39" s="46" t="s">
        <v>139</v>
      </c>
      <c r="M39" s="47" t="s">
        <v>63</v>
      </c>
      <c r="N39" s="47"/>
      <c r="O39" s="48" t="s">
        <v>97</v>
      </c>
      <c r="P39" s="48" t="s">
        <v>146</v>
      </c>
    </row>
    <row r="40" spans="1:16" ht="12.75" customHeight="1" thickBot="1">
      <c r="A40" s="10" t="str">
        <f t="shared" si="0"/>
        <v> AN 66.155 </v>
      </c>
      <c r="B40" s="3" t="str">
        <f t="shared" si="1"/>
        <v>I</v>
      </c>
      <c r="C40" s="10">
        <f t="shared" si="2"/>
        <v>2576.19</v>
      </c>
      <c r="D40" s="12" t="str">
        <f t="shared" si="3"/>
        <v>vis</v>
      </c>
      <c r="E40" s="45">
        <f>VLOOKUP(C40,Active!C$21:E$973,3,FALSE)</f>
        <v>-4788.9983773628383</v>
      </c>
      <c r="F40" s="3" t="s">
        <v>58</v>
      </c>
      <c r="G40" s="12" t="str">
        <f t="shared" si="4"/>
        <v>02576.190</v>
      </c>
      <c r="H40" s="10">
        <f t="shared" si="5"/>
        <v>-4789</v>
      </c>
      <c r="I40" s="46" t="s">
        <v>149</v>
      </c>
      <c r="J40" s="47" t="s">
        <v>150</v>
      </c>
      <c r="K40" s="46">
        <v>-4789</v>
      </c>
      <c r="L40" s="46" t="s">
        <v>151</v>
      </c>
      <c r="M40" s="47" t="s">
        <v>63</v>
      </c>
      <c r="N40" s="47"/>
      <c r="O40" s="48" t="s">
        <v>97</v>
      </c>
      <c r="P40" s="48" t="s">
        <v>146</v>
      </c>
    </row>
    <row r="41" spans="1:16" ht="12.75" customHeight="1" thickBot="1">
      <c r="A41" s="10" t="str">
        <f t="shared" si="0"/>
        <v> AN 67.129 </v>
      </c>
      <c r="B41" s="3" t="str">
        <f t="shared" si="1"/>
        <v>I</v>
      </c>
      <c r="C41" s="10">
        <f t="shared" si="2"/>
        <v>2647.3139999999999</v>
      </c>
      <c r="D41" s="12" t="str">
        <f t="shared" si="3"/>
        <v>vis</v>
      </c>
      <c r="E41" s="45">
        <f>VLOOKUP(C41,Active!C$21:E$973,3,FALSE)</f>
        <v>-4771.0057289398064</v>
      </c>
      <c r="F41" s="3" t="s">
        <v>58</v>
      </c>
      <c r="G41" s="12" t="str">
        <f t="shared" si="4"/>
        <v>02647.314</v>
      </c>
      <c r="H41" s="10">
        <f t="shared" si="5"/>
        <v>-4771</v>
      </c>
      <c r="I41" s="46" t="s">
        <v>152</v>
      </c>
      <c r="J41" s="47" t="s">
        <v>153</v>
      </c>
      <c r="K41" s="46">
        <v>-4771</v>
      </c>
      <c r="L41" s="46" t="s">
        <v>154</v>
      </c>
      <c r="M41" s="47" t="s">
        <v>63</v>
      </c>
      <c r="N41" s="47"/>
      <c r="O41" s="48" t="s">
        <v>155</v>
      </c>
      <c r="P41" s="48" t="s">
        <v>156</v>
      </c>
    </row>
    <row r="42" spans="1:16" ht="12.75" customHeight="1" thickBot="1">
      <c r="A42" s="10" t="str">
        <f t="shared" si="0"/>
        <v> AN 68.297 </v>
      </c>
      <c r="B42" s="3" t="str">
        <f t="shared" si="1"/>
        <v>I</v>
      </c>
      <c r="C42" s="10">
        <f t="shared" si="2"/>
        <v>2888.4340000000002</v>
      </c>
      <c r="D42" s="12" t="str">
        <f t="shared" si="3"/>
        <v>vis</v>
      </c>
      <c r="E42" s="45">
        <f>VLOOKUP(C42,Active!C$21:E$973,3,FALSE)</f>
        <v>-4710.0082120993347</v>
      </c>
      <c r="F42" s="3" t="s">
        <v>58</v>
      </c>
      <c r="G42" s="12" t="str">
        <f t="shared" si="4"/>
        <v>02888.434</v>
      </c>
      <c r="H42" s="10">
        <f t="shared" si="5"/>
        <v>-4710</v>
      </c>
      <c r="I42" s="46" t="s">
        <v>157</v>
      </c>
      <c r="J42" s="47" t="s">
        <v>158</v>
      </c>
      <c r="K42" s="46">
        <v>-4710</v>
      </c>
      <c r="L42" s="46" t="s">
        <v>159</v>
      </c>
      <c r="M42" s="47" t="s">
        <v>63</v>
      </c>
      <c r="N42" s="47"/>
      <c r="O42" s="48" t="s">
        <v>97</v>
      </c>
      <c r="P42" s="48" t="s">
        <v>160</v>
      </c>
    </row>
    <row r="43" spans="1:16" ht="12.75" customHeight="1" thickBot="1">
      <c r="A43" s="10" t="str">
        <f t="shared" ref="A43:A74" si="7">P43</f>
        <v> AN 68.297 </v>
      </c>
      <c r="B43" s="3" t="str">
        <f t="shared" ref="B43:B74" si="8">IF(H43=INT(H43),"I","II")</f>
        <v>I</v>
      </c>
      <c r="C43" s="10">
        <f t="shared" ref="C43:C74" si="9">1*G43</f>
        <v>2908.3029999999999</v>
      </c>
      <c r="D43" s="12" t="str">
        <f t="shared" ref="D43:D74" si="10">VLOOKUP(F43,I$1:J$5,2,FALSE)</f>
        <v>vis</v>
      </c>
      <c r="E43" s="45">
        <f>VLOOKUP(C43,Active!C$21:E$973,3,FALSE)</f>
        <v>-4704.981836592935</v>
      </c>
      <c r="F43" s="3" t="s">
        <v>58</v>
      </c>
      <c r="G43" s="12" t="str">
        <f t="shared" ref="G43:G74" si="11">MID(I43,3,LEN(I43)-3)</f>
        <v>02908.303</v>
      </c>
      <c r="H43" s="10">
        <f t="shared" ref="H43:H74" si="12">1*K43</f>
        <v>-4705</v>
      </c>
      <c r="I43" s="46" t="s">
        <v>161</v>
      </c>
      <c r="J43" s="47" t="s">
        <v>162</v>
      </c>
      <c r="K43" s="46">
        <v>-4705</v>
      </c>
      <c r="L43" s="46" t="s">
        <v>163</v>
      </c>
      <c r="M43" s="47" t="s">
        <v>63</v>
      </c>
      <c r="N43" s="47"/>
      <c r="O43" s="48" t="s">
        <v>97</v>
      </c>
      <c r="P43" s="48" t="s">
        <v>160</v>
      </c>
    </row>
    <row r="44" spans="1:16" ht="12.75" customHeight="1" thickBot="1">
      <c r="A44" s="10" t="str">
        <f t="shared" si="7"/>
        <v> AN 68.297 </v>
      </c>
      <c r="B44" s="3" t="str">
        <f t="shared" si="8"/>
        <v>I</v>
      </c>
      <c r="C44" s="10">
        <f t="shared" si="9"/>
        <v>2912.328</v>
      </c>
      <c r="D44" s="12" t="str">
        <f t="shared" si="10"/>
        <v>vis</v>
      </c>
      <c r="E44" s="45">
        <f>VLOOKUP(C44,Active!C$21:E$973,3,FALSE)</f>
        <v>-4703.9636091324046</v>
      </c>
      <c r="F44" s="3" t="s">
        <v>58</v>
      </c>
      <c r="G44" s="12" t="str">
        <f t="shared" si="11"/>
        <v>02912.328</v>
      </c>
      <c r="H44" s="10">
        <f t="shared" si="12"/>
        <v>-4704</v>
      </c>
      <c r="I44" s="46" t="s">
        <v>164</v>
      </c>
      <c r="J44" s="47" t="s">
        <v>165</v>
      </c>
      <c r="K44" s="46">
        <v>-4704</v>
      </c>
      <c r="L44" s="46" t="s">
        <v>166</v>
      </c>
      <c r="M44" s="47" t="s">
        <v>63</v>
      </c>
      <c r="N44" s="47"/>
      <c r="O44" s="48" t="s">
        <v>97</v>
      </c>
      <c r="P44" s="48" t="s">
        <v>160</v>
      </c>
    </row>
    <row r="45" spans="1:16" ht="12.75" customHeight="1" thickBot="1">
      <c r="A45" s="10" t="str">
        <f t="shared" si="7"/>
        <v> AMSG XV </v>
      </c>
      <c r="B45" s="3" t="str">
        <f t="shared" si="8"/>
        <v>I</v>
      </c>
      <c r="C45" s="10">
        <f t="shared" si="9"/>
        <v>3236.4969999999998</v>
      </c>
      <c r="D45" s="12" t="str">
        <f t="shared" si="10"/>
        <v>vis</v>
      </c>
      <c r="E45" s="45">
        <f>VLOOKUP(C45,Active!C$21:E$973,3,FALSE)</f>
        <v>-4621.9567078523023</v>
      </c>
      <c r="F45" s="3" t="s">
        <v>58</v>
      </c>
      <c r="G45" s="12" t="str">
        <f t="shared" si="11"/>
        <v>03236.497</v>
      </c>
      <c r="H45" s="10">
        <f t="shared" si="12"/>
        <v>-4622</v>
      </c>
      <c r="I45" s="46" t="s">
        <v>167</v>
      </c>
      <c r="J45" s="47" t="s">
        <v>168</v>
      </c>
      <c r="K45" s="46">
        <v>-4622</v>
      </c>
      <c r="L45" s="46" t="s">
        <v>169</v>
      </c>
      <c r="M45" s="47" t="s">
        <v>63</v>
      </c>
      <c r="N45" s="47"/>
      <c r="O45" s="48" t="s">
        <v>83</v>
      </c>
      <c r="P45" s="48" t="s">
        <v>65</v>
      </c>
    </row>
    <row r="46" spans="1:16" ht="12.75" customHeight="1" thickBot="1">
      <c r="A46" s="10" t="str">
        <f t="shared" si="7"/>
        <v> AN 73.265 </v>
      </c>
      <c r="B46" s="3" t="str">
        <f t="shared" si="8"/>
        <v>I</v>
      </c>
      <c r="C46" s="10">
        <f t="shared" si="9"/>
        <v>3319.3870000000002</v>
      </c>
      <c r="D46" s="12" t="str">
        <f t="shared" si="10"/>
        <v>vis</v>
      </c>
      <c r="E46" s="45">
        <f>VLOOKUP(C46,Active!C$21:E$973,3,FALSE)</f>
        <v>-4600.9875465595578</v>
      </c>
      <c r="F46" s="3" t="s">
        <v>58</v>
      </c>
      <c r="G46" s="12" t="str">
        <f t="shared" si="11"/>
        <v>03319.387</v>
      </c>
      <c r="H46" s="10">
        <f t="shared" si="12"/>
        <v>-4601</v>
      </c>
      <c r="I46" s="46" t="s">
        <v>170</v>
      </c>
      <c r="J46" s="47" t="s">
        <v>171</v>
      </c>
      <c r="K46" s="46">
        <v>-4601</v>
      </c>
      <c r="L46" s="46" t="s">
        <v>172</v>
      </c>
      <c r="M46" s="47" t="s">
        <v>63</v>
      </c>
      <c r="N46" s="47"/>
      <c r="O46" s="48" t="s">
        <v>97</v>
      </c>
      <c r="P46" s="48" t="s">
        <v>173</v>
      </c>
    </row>
    <row r="47" spans="1:16" ht="12.75" customHeight="1" thickBot="1">
      <c r="A47" s="10" t="str">
        <f t="shared" si="7"/>
        <v> AMSG XV </v>
      </c>
      <c r="B47" s="3" t="str">
        <f t="shared" si="8"/>
        <v>I</v>
      </c>
      <c r="C47" s="10">
        <f t="shared" si="9"/>
        <v>3327.3760000000002</v>
      </c>
      <c r="D47" s="12" t="str">
        <f t="shared" si="10"/>
        <v>vis</v>
      </c>
      <c r="E47" s="45">
        <f>VLOOKUP(C47,Active!C$21:E$973,3,FALSE)</f>
        <v>-4598.9665231602603</v>
      </c>
      <c r="F47" s="3" t="s">
        <v>58</v>
      </c>
      <c r="G47" s="12" t="str">
        <f t="shared" si="11"/>
        <v>03327.376</v>
      </c>
      <c r="H47" s="10">
        <f t="shared" si="12"/>
        <v>-4599</v>
      </c>
      <c r="I47" s="46" t="s">
        <v>174</v>
      </c>
      <c r="J47" s="47" t="s">
        <v>175</v>
      </c>
      <c r="K47" s="46">
        <v>-4599</v>
      </c>
      <c r="L47" s="46" t="s">
        <v>176</v>
      </c>
      <c r="M47" s="47" t="s">
        <v>63</v>
      </c>
      <c r="N47" s="47"/>
      <c r="O47" s="48" t="s">
        <v>83</v>
      </c>
      <c r="P47" s="48" t="s">
        <v>65</v>
      </c>
    </row>
    <row r="48" spans="1:16" ht="12.75" customHeight="1" thickBot="1">
      <c r="A48" s="10" t="str">
        <f t="shared" si="7"/>
        <v> AN 73.265 </v>
      </c>
      <c r="B48" s="3" t="str">
        <f t="shared" si="8"/>
        <v>I</v>
      </c>
      <c r="C48" s="10">
        <f t="shared" si="9"/>
        <v>3331.26</v>
      </c>
      <c r="D48" s="12" t="str">
        <f t="shared" si="10"/>
        <v>vis</v>
      </c>
      <c r="E48" s="45">
        <f>VLOOKUP(C48,Active!C$21:E$973,3,FALSE)</f>
        <v>-4597.9839652828205</v>
      </c>
      <c r="F48" s="3" t="s">
        <v>58</v>
      </c>
      <c r="G48" s="12" t="str">
        <f t="shared" si="11"/>
        <v>03331.260</v>
      </c>
      <c r="H48" s="10">
        <f t="shared" si="12"/>
        <v>-4598</v>
      </c>
      <c r="I48" s="46" t="s">
        <v>177</v>
      </c>
      <c r="J48" s="47" t="s">
        <v>178</v>
      </c>
      <c r="K48" s="46">
        <v>-4598</v>
      </c>
      <c r="L48" s="46" t="s">
        <v>179</v>
      </c>
      <c r="M48" s="47" t="s">
        <v>63</v>
      </c>
      <c r="N48" s="47"/>
      <c r="O48" s="48" t="s">
        <v>97</v>
      </c>
      <c r="P48" s="48" t="s">
        <v>173</v>
      </c>
    </row>
    <row r="49" spans="1:16" ht="12.75" customHeight="1" thickBot="1">
      <c r="A49" s="10" t="str">
        <f t="shared" si="7"/>
        <v> AMSG XV </v>
      </c>
      <c r="B49" s="3" t="str">
        <f t="shared" si="8"/>
        <v>I</v>
      </c>
      <c r="C49" s="10">
        <f t="shared" si="9"/>
        <v>3331.2979999999998</v>
      </c>
      <c r="D49" s="12" t="str">
        <f t="shared" si="10"/>
        <v>vis</v>
      </c>
      <c r="E49" s="45">
        <f>VLOOKUP(C49,Active!C$21:E$973,3,FALSE)</f>
        <v>-4597.9743522036906</v>
      </c>
      <c r="F49" s="3" t="s">
        <v>58</v>
      </c>
      <c r="G49" s="12" t="str">
        <f t="shared" si="11"/>
        <v>03331.298</v>
      </c>
      <c r="H49" s="10">
        <f t="shared" si="12"/>
        <v>-4598</v>
      </c>
      <c r="I49" s="46" t="s">
        <v>180</v>
      </c>
      <c r="J49" s="47" t="s">
        <v>181</v>
      </c>
      <c r="K49" s="46">
        <v>-4598</v>
      </c>
      <c r="L49" s="46" t="s">
        <v>182</v>
      </c>
      <c r="M49" s="47" t="s">
        <v>63</v>
      </c>
      <c r="N49" s="47"/>
      <c r="O49" s="48" t="s">
        <v>83</v>
      </c>
      <c r="P49" s="48" t="s">
        <v>65</v>
      </c>
    </row>
    <row r="50" spans="1:16" ht="12.75" customHeight="1" thickBot="1">
      <c r="A50" s="10" t="str">
        <f t="shared" si="7"/>
        <v> AN 73.6 </v>
      </c>
      <c r="B50" s="3" t="str">
        <f t="shared" si="8"/>
        <v>I</v>
      </c>
      <c r="C50" s="10">
        <f t="shared" si="9"/>
        <v>3406.306</v>
      </c>
      <c r="D50" s="12" t="str">
        <f t="shared" si="10"/>
        <v>vis</v>
      </c>
      <c r="E50" s="45">
        <f>VLOOKUP(C50,Active!C$21:E$973,3,FALSE)</f>
        <v>-4578.9991459032171</v>
      </c>
      <c r="F50" s="3" t="s">
        <v>58</v>
      </c>
      <c r="G50" s="12" t="str">
        <f t="shared" si="11"/>
        <v>03406.306</v>
      </c>
      <c r="H50" s="10">
        <f t="shared" si="12"/>
        <v>-4579</v>
      </c>
      <c r="I50" s="46" t="s">
        <v>183</v>
      </c>
      <c r="J50" s="47" t="s">
        <v>184</v>
      </c>
      <c r="K50" s="46">
        <v>-4579</v>
      </c>
      <c r="L50" s="46" t="s">
        <v>185</v>
      </c>
      <c r="M50" s="47" t="s">
        <v>63</v>
      </c>
      <c r="N50" s="47"/>
      <c r="O50" s="48" t="s">
        <v>155</v>
      </c>
      <c r="P50" s="48" t="s">
        <v>186</v>
      </c>
    </row>
    <row r="51" spans="1:16" ht="12.75" customHeight="1" thickBot="1">
      <c r="A51" s="10" t="str">
        <f t="shared" si="7"/>
        <v> AMSG XV </v>
      </c>
      <c r="B51" s="3" t="str">
        <f t="shared" si="8"/>
        <v>I</v>
      </c>
      <c r="C51" s="10">
        <f t="shared" si="9"/>
        <v>3406.3339999999998</v>
      </c>
      <c r="D51" s="12" t="str">
        <f t="shared" si="10"/>
        <v>vis</v>
      </c>
      <c r="E51" s="45">
        <f>VLOOKUP(C51,Active!C$21:E$973,3,FALSE)</f>
        <v>-4578.9920625817531</v>
      </c>
      <c r="F51" s="3" t="s">
        <v>58</v>
      </c>
      <c r="G51" s="12" t="str">
        <f t="shared" si="11"/>
        <v>03406.334</v>
      </c>
      <c r="H51" s="10">
        <f t="shared" si="12"/>
        <v>-4579</v>
      </c>
      <c r="I51" s="46" t="s">
        <v>187</v>
      </c>
      <c r="J51" s="47" t="s">
        <v>188</v>
      </c>
      <c r="K51" s="46">
        <v>-4579</v>
      </c>
      <c r="L51" s="46" t="s">
        <v>189</v>
      </c>
      <c r="M51" s="47" t="s">
        <v>63</v>
      </c>
      <c r="N51" s="47"/>
      <c r="O51" s="48" t="s">
        <v>83</v>
      </c>
      <c r="P51" s="48" t="s">
        <v>65</v>
      </c>
    </row>
    <row r="52" spans="1:16" ht="12.75" customHeight="1" thickBot="1">
      <c r="A52" s="10" t="str">
        <f t="shared" si="7"/>
        <v> AMSG XV </v>
      </c>
      <c r="B52" s="3" t="str">
        <f t="shared" si="8"/>
        <v>I</v>
      </c>
      <c r="C52" s="10">
        <f t="shared" si="9"/>
        <v>3560.5610000000001</v>
      </c>
      <c r="D52" s="12" t="str">
        <f t="shared" si="10"/>
        <v>vis</v>
      </c>
      <c r="E52" s="45">
        <f>VLOOKUP(C52,Active!C$21:E$973,3,FALSE)</f>
        <v>-4539.9763690276914</v>
      </c>
      <c r="F52" s="3" t="s">
        <v>58</v>
      </c>
      <c r="G52" s="12" t="str">
        <f t="shared" si="11"/>
        <v>03560.561</v>
      </c>
      <c r="H52" s="10">
        <f t="shared" si="12"/>
        <v>-4540</v>
      </c>
      <c r="I52" s="46" t="s">
        <v>190</v>
      </c>
      <c r="J52" s="47" t="s">
        <v>191</v>
      </c>
      <c r="K52" s="46">
        <v>-4540</v>
      </c>
      <c r="L52" s="46" t="s">
        <v>192</v>
      </c>
      <c r="M52" s="47" t="s">
        <v>63</v>
      </c>
      <c r="N52" s="47"/>
      <c r="O52" s="48" t="s">
        <v>83</v>
      </c>
      <c r="P52" s="48" t="s">
        <v>65</v>
      </c>
    </row>
    <row r="53" spans="1:16" ht="12.75" customHeight="1" thickBot="1">
      <c r="A53" s="10" t="str">
        <f t="shared" si="7"/>
        <v> AN 73.265 </v>
      </c>
      <c r="B53" s="3" t="str">
        <f t="shared" si="8"/>
        <v>I</v>
      </c>
      <c r="C53" s="10">
        <f t="shared" si="9"/>
        <v>3647.4459999999999</v>
      </c>
      <c r="D53" s="12" t="str">
        <f t="shared" si="10"/>
        <v>vis</v>
      </c>
      <c r="E53" s="45">
        <f>VLOOKUP(C53,Active!C$21:E$973,3,FALSE)</f>
        <v>-4517.9965695474148</v>
      </c>
      <c r="F53" s="3" t="s">
        <v>58</v>
      </c>
      <c r="G53" s="12" t="str">
        <f t="shared" si="11"/>
        <v>03647.446</v>
      </c>
      <c r="H53" s="10">
        <f t="shared" si="12"/>
        <v>-4518</v>
      </c>
      <c r="I53" s="46" t="s">
        <v>193</v>
      </c>
      <c r="J53" s="47" t="s">
        <v>194</v>
      </c>
      <c r="K53" s="46">
        <v>-4518</v>
      </c>
      <c r="L53" s="46" t="s">
        <v>195</v>
      </c>
      <c r="M53" s="47" t="s">
        <v>63</v>
      </c>
      <c r="N53" s="47"/>
      <c r="O53" s="48" t="s">
        <v>97</v>
      </c>
      <c r="P53" s="48" t="s">
        <v>173</v>
      </c>
    </row>
    <row r="54" spans="1:16" ht="12.75" customHeight="1" thickBot="1">
      <c r="A54" s="10" t="str">
        <f t="shared" si="7"/>
        <v> AN 73.265 </v>
      </c>
      <c r="B54" s="3" t="str">
        <f t="shared" si="8"/>
        <v>I</v>
      </c>
      <c r="C54" s="10">
        <f t="shared" si="9"/>
        <v>3655.38</v>
      </c>
      <c r="D54" s="12" t="str">
        <f t="shared" si="10"/>
        <v>vis</v>
      </c>
      <c r="E54" s="45">
        <f>VLOOKUP(C54,Active!C$21:E$973,3,FALSE)</f>
        <v>-4515.9894598152805</v>
      </c>
      <c r="F54" s="3" t="s">
        <v>58</v>
      </c>
      <c r="G54" s="12" t="str">
        <f t="shared" si="11"/>
        <v>03655.380</v>
      </c>
      <c r="H54" s="10">
        <f t="shared" si="12"/>
        <v>-4516</v>
      </c>
      <c r="I54" s="46" t="s">
        <v>196</v>
      </c>
      <c r="J54" s="47" t="s">
        <v>197</v>
      </c>
      <c r="K54" s="46">
        <v>-4516</v>
      </c>
      <c r="L54" s="46" t="s">
        <v>139</v>
      </c>
      <c r="M54" s="47" t="s">
        <v>63</v>
      </c>
      <c r="N54" s="47"/>
      <c r="O54" s="48" t="s">
        <v>97</v>
      </c>
      <c r="P54" s="48" t="s">
        <v>173</v>
      </c>
    </row>
    <row r="55" spans="1:16" ht="12.75" customHeight="1" thickBot="1">
      <c r="A55" s="10" t="str">
        <f t="shared" si="7"/>
        <v> AN 76.260 </v>
      </c>
      <c r="B55" s="3" t="str">
        <f t="shared" si="8"/>
        <v>I</v>
      </c>
      <c r="C55" s="10">
        <f t="shared" si="9"/>
        <v>3734.3519999999999</v>
      </c>
      <c r="D55" s="12" t="str">
        <f t="shared" si="10"/>
        <v>vis</v>
      </c>
      <c r="E55" s="45">
        <f>VLOOKUP(C55,Active!C$21:E$973,3,FALSE)</f>
        <v>-4496.0114575760408</v>
      </c>
      <c r="F55" s="3" t="s">
        <v>58</v>
      </c>
      <c r="G55" s="12" t="str">
        <f t="shared" si="11"/>
        <v>03734.352</v>
      </c>
      <c r="H55" s="10">
        <f t="shared" si="12"/>
        <v>-4496</v>
      </c>
      <c r="I55" s="46" t="s">
        <v>198</v>
      </c>
      <c r="J55" s="47" t="s">
        <v>199</v>
      </c>
      <c r="K55" s="46">
        <v>-4496</v>
      </c>
      <c r="L55" s="46" t="s">
        <v>75</v>
      </c>
      <c r="M55" s="47" t="s">
        <v>63</v>
      </c>
      <c r="N55" s="47"/>
      <c r="O55" s="48" t="s">
        <v>155</v>
      </c>
      <c r="P55" s="48" t="s">
        <v>200</v>
      </c>
    </row>
    <row r="56" spans="1:16" ht="12.75" customHeight="1" thickBot="1">
      <c r="A56" s="10" t="str">
        <f t="shared" si="7"/>
        <v> AMSG XV </v>
      </c>
      <c r="B56" s="3" t="str">
        <f t="shared" si="8"/>
        <v>I</v>
      </c>
      <c r="C56" s="10">
        <f t="shared" si="9"/>
        <v>3734.3519999999999</v>
      </c>
      <c r="D56" s="12" t="str">
        <f t="shared" si="10"/>
        <v>vis</v>
      </c>
      <c r="E56" s="45">
        <f>VLOOKUP(C56,Active!C$21:E$973,3,FALSE)</f>
        <v>-4496.0114575760408</v>
      </c>
      <c r="F56" s="3" t="s">
        <v>58</v>
      </c>
      <c r="G56" s="12" t="str">
        <f t="shared" si="11"/>
        <v>03734.352</v>
      </c>
      <c r="H56" s="10">
        <f t="shared" si="12"/>
        <v>-4496</v>
      </c>
      <c r="I56" s="46" t="s">
        <v>198</v>
      </c>
      <c r="J56" s="47" t="s">
        <v>199</v>
      </c>
      <c r="K56" s="46">
        <v>-4496</v>
      </c>
      <c r="L56" s="46" t="s">
        <v>75</v>
      </c>
      <c r="M56" s="47" t="s">
        <v>63</v>
      </c>
      <c r="N56" s="47"/>
      <c r="O56" s="48" t="s">
        <v>83</v>
      </c>
      <c r="P56" s="48" t="s">
        <v>65</v>
      </c>
    </row>
    <row r="57" spans="1:16" ht="12.75" customHeight="1" thickBot="1">
      <c r="A57" s="10" t="str">
        <f t="shared" si="7"/>
        <v> AMSG XV </v>
      </c>
      <c r="B57" s="3" t="str">
        <f t="shared" si="8"/>
        <v>I</v>
      </c>
      <c r="C57" s="10">
        <f t="shared" si="9"/>
        <v>3742.277</v>
      </c>
      <c r="D57" s="12" t="str">
        <f t="shared" si="10"/>
        <v>vis</v>
      </c>
      <c r="E57" s="45">
        <f>VLOOKUP(C57,Active!C$21:E$973,3,FALSE)</f>
        <v>-4494.0066246258057</v>
      </c>
      <c r="F57" s="3" t="s">
        <v>58</v>
      </c>
      <c r="G57" s="12" t="str">
        <f t="shared" si="11"/>
        <v>03742.277</v>
      </c>
      <c r="H57" s="10">
        <f t="shared" si="12"/>
        <v>-4494</v>
      </c>
      <c r="I57" s="46" t="s">
        <v>201</v>
      </c>
      <c r="J57" s="47" t="s">
        <v>202</v>
      </c>
      <c r="K57" s="46">
        <v>-4494</v>
      </c>
      <c r="L57" s="46" t="s">
        <v>203</v>
      </c>
      <c r="M57" s="47" t="s">
        <v>63</v>
      </c>
      <c r="N57" s="47"/>
      <c r="O57" s="48" t="s">
        <v>83</v>
      </c>
      <c r="P57" s="48" t="s">
        <v>65</v>
      </c>
    </row>
    <row r="58" spans="1:16" ht="12.75" customHeight="1" thickBot="1">
      <c r="A58" s="10" t="str">
        <f t="shared" si="7"/>
        <v> AMSG XV </v>
      </c>
      <c r="B58" s="3" t="str">
        <f t="shared" si="8"/>
        <v>I</v>
      </c>
      <c r="C58" s="10">
        <f t="shared" si="9"/>
        <v>3742.3510000000001</v>
      </c>
      <c r="D58" s="12" t="str">
        <f t="shared" si="10"/>
        <v>vis</v>
      </c>
      <c r="E58" s="45">
        <f>VLOOKUP(C58,Active!C$21:E$973,3,FALSE)</f>
        <v>-4493.9879044190775</v>
      </c>
      <c r="F58" s="3" t="s">
        <v>58</v>
      </c>
      <c r="G58" s="12" t="str">
        <f t="shared" si="11"/>
        <v>03742.351</v>
      </c>
      <c r="H58" s="10">
        <f t="shared" si="12"/>
        <v>-4494</v>
      </c>
      <c r="I58" s="46" t="s">
        <v>204</v>
      </c>
      <c r="J58" s="47" t="s">
        <v>205</v>
      </c>
      <c r="K58" s="46">
        <v>-4494</v>
      </c>
      <c r="L58" s="46" t="s">
        <v>206</v>
      </c>
      <c r="M58" s="47" t="s">
        <v>63</v>
      </c>
      <c r="N58" s="47"/>
      <c r="O58" s="48" t="s">
        <v>97</v>
      </c>
      <c r="P58" s="48" t="s">
        <v>65</v>
      </c>
    </row>
    <row r="59" spans="1:16" ht="12.75" customHeight="1" thickBot="1">
      <c r="A59" s="10" t="str">
        <f t="shared" si="7"/>
        <v> AMSG XV </v>
      </c>
      <c r="B59" s="3" t="str">
        <f t="shared" si="8"/>
        <v>I</v>
      </c>
      <c r="C59" s="10">
        <f t="shared" si="9"/>
        <v>3746.3119999999999</v>
      </c>
      <c r="D59" s="12" t="str">
        <f t="shared" si="10"/>
        <v>vis</v>
      </c>
      <c r="E59" s="45">
        <f>VLOOKUP(C59,Active!C$21:E$973,3,FALSE)</f>
        <v>-4492.9858674076095</v>
      </c>
      <c r="F59" s="3" t="s">
        <v>58</v>
      </c>
      <c r="G59" s="12" t="str">
        <f t="shared" si="11"/>
        <v>03746.312</v>
      </c>
      <c r="H59" s="10">
        <f t="shared" si="12"/>
        <v>-4493</v>
      </c>
      <c r="I59" s="46" t="s">
        <v>207</v>
      </c>
      <c r="J59" s="47" t="s">
        <v>208</v>
      </c>
      <c r="K59" s="46">
        <v>-4493</v>
      </c>
      <c r="L59" s="46" t="s">
        <v>209</v>
      </c>
      <c r="M59" s="47" t="s">
        <v>63</v>
      </c>
      <c r="N59" s="47"/>
      <c r="O59" s="48" t="s">
        <v>97</v>
      </c>
      <c r="P59" s="48" t="s">
        <v>65</v>
      </c>
    </row>
    <row r="60" spans="1:16" ht="12.75" customHeight="1" thickBot="1">
      <c r="A60" s="10" t="str">
        <f t="shared" si="7"/>
        <v> AN 76.260 </v>
      </c>
      <c r="B60" s="3" t="str">
        <f t="shared" si="8"/>
        <v>I</v>
      </c>
      <c r="C60" s="10">
        <f t="shared" si="9"/>
        <v>3983.4470000000001</v>
      </c>
      <c r="D60" s="12" t="str">
        <f t="shared" si="10"/>
        <v>vis</v>
      </c>
      <c r="E60" s="45">
        <f>VLOOKUP(C60,Active!C$21:E$973,3,FALSE)</f>
        <v>-4432.996458997005</v>
      </c>
      <c r="F60" s="3" t="s">
        <v>58</v>
      </c>
      <c r="G60" s="12" t="str">
        <f t="shared" si="11"/>
        <v>03983.447</v>
      </c>
      <c r="H60" s="10">
        <f t="shared" si="12"/>
        <v>-4433</v>
      </c>
      <c r="I60" s="46" t="s">
        <v>210</v>
      </c>
      <c r="J60" s="47" t="s">
        <v>211</v>
      </c>
      <c r="K60" s="46">
        <v>-4433</v>
      </c>
      <c r="L60" s="46" t="s">
        <v>195</v>
      </c>
      <c r="M60" s="47" t="s">
        <v>63</v>
      </c>
      <c r="N60" s="47"/>
      <c r="O60" s="48" t="s">
        <v>155</v>
      </c>
      <c r="P60" s="48" t="s">
        <v>200</v>
      </c>
    </row>
    <row r="61" spans="1:16" ht="12.75" customHeight="1" thickBot="1">
      <c r="A61" s="10" t="str">
        <f t="shared" si="7"/>
        <v> AMSG XV </v>
      </c>
      <c r="B61" s="3" t="str">
        <f t="shared" si="8"/>
        <v>I</v>
      </c>
      <c r="C61" s="10">
        <f t="shared" si="9"/>
        <v>4062.4279999999999</v>
      </c>
      <c r="D61" s="12" t="str">
        <f t="shared" si="10"/>
        <v>vis</v>
      </c>
      <c r="E61" s="45">
        <f>VLOOKUP(C61,Active!C$21:E$973,3,FALSE)</f>
        <v>-4413.0161799758653</v>
      </c>
      <c r="F61" s="3" t="s">
        <v>58</v>
      </c>
      <c r="G61" s="12" t="str">
        <f t="shared" si="11"/>
        <v>04062.428</v>
      </c>
      <c r="H61" s="10">
        <f t="shared" si="12"/>
        <v>-4413</v>
      </c>
      <c r="I61" s="46" t="s">
        <v>212</v>
      </c>
      <c r="J61" s="47" t="s">
        <v>213</v>
      </c>
      <c r="K61" s="46">
        <v>-4413</v>
      </c>
      <c r="L61" s="46" t="s">
        <v>214</v>
      </c>
      <c r="M61" s="47" t="s">
        <v>63</v>
      </c>
      <c r="N61" s="47"/>
      <c r="O61" s="48" t="s">
        <v>83</v>
      </c>
      <c r="P61" s="48" t="s">
        <v>65</v>
      </c>
    </row>
    <row r="62" spans="1:16" ht="12.75" customHeight="1" thickBot="1">
      <c r="A62" s="10" t="str">
        <f t="shared" si="7"/>
        <v> AN 76.260 </v>
      </c>
      <c r="B62" s="3" t="str">
        <f t="shared" si="8"/>
        <v>I</v>
      </c>
      <c r="C62" s="10">
        <f t="shared" si="9"/>
        <v>4062.4560000000001</v>
      </c>
      <c r="D62" s="12" t="str">
        <f t="shared" si="10"/>
        <v>vis</v>
      </c>
      <c r="E62" s="45">
        <f>VLOOKUP(C62,Active!C$21:E$973,3,FALSE)</f>
        <v>-4413.0090966544003</v>
      </c>
      <c r="F62" s="3" t="s">
        <v>58</v>
      </c>
      <c r="G62" s="12" t="str">
        <f t="shared" si="11"/>
        <v>04062.456</v>
      </c>
      <c r="H62" s="10">
        <f t="shared" si="12"/>
        <v>-4413</v>
      </c>
      <c r="I62" s="46" t="s">
        <v>215</v>
      </c>
      <c r="J62" s="47" t="s">
        <v>216</v>
      </c>
      <c r="K62" s="46">
        <v>-4413</v>
      </c>
      <c r="L62" s="46" t="s">
        <v>87</v>
      </c>
      <c r="M62" s="47" t="s">
        <v>63</v>
      </c>
      <c r="N62" s="47"/>
      <c r="O62" s="48" t="s">
        <v>155</v>
      </c>
      <c r="P62" s="48" t="s">
        <v>200</v>
      </c>
    </row>
    <row r="63" spans="1:16" ht="12.75" customHeight="1" thickBot="1">
      <c r="A63" s="10" t="str">
        <f t="shared" si="7"/>
        <v> AMSG XV </v>
      </c>
      <c r="B63" s="3" t="str">
        <f t="shared" si="8"/>
        <v>I</v>
      </c>
      <c r="C63" s="10">
        <f t="shared" si="9"/>
        <v>4307.5619999999999</v>
      </c>
      <c r="D63" s="12" t="str">
        <f t="shared" si="10"/>
        <v>vis</v>
      </c>
      <c r="E63" s="45">
        <f>VLOOKUP(C63,Active!C$21:E$973,3,FALSE)</f>
        <v>-4351.0032184082975</v>
      </c>
      <c r="F63" s="3" t="s">
        <v>58</v>
      </c>
      <c r="G63" s="12" t="str">
        <f t="shared" si="11"/>
        <v>04307.562</v>
      </c>
      <c r="H63" s="10">
        <f t="shared" si="12"/>
        <v>-4351</v>
      </c>
      <c r="I63" s="46" t="s">
        <v>217</v>
      </c>
      <c r="J63" s="47" t="s">
        <v>218</v>
      </c>
      <c r="K63" s="46">
        <v>-4351</v>
      </c>
      <c r="L63" s="46" t="s">
        <v>219</v>
      </c>
      <c r="M63" s="47" t="s">
        <v>63</v>
      </c>
      <c r="N63" s="47"/>
      <c r="O63" s="48" t="s">
        <v>83</v>
      </c>
      <c r="P63" s="48" t="s">
        <v>65</v>
      </c>
    </row>
    <row r="64" spans="1:16" ht="12.75" customHeight="1" thickBot="1">
      <c r="A64" s="10" t="str">
        <f t="shared" si="7"/>
        <v> AMSG XV </v>
      </c>
      <c r="B64" s="3" t="str">
        <f t="shared" si="8"/>
        <v>I</v>
      </c>
      <c r="C64" s="10">
        <f t="shared" si="9"/>
        <v>4311.5370000000003</v>
      </c>
      <c r="D64" s="12" t="str">
        <f t="shared" si="10"/>
        <v>vis</v>
      </c>
      <c r="E64" s="45">
        <f>VLOOKUP(C64,Active!C$21:E$973,3,FALSE)</f>
        <v>-4349.9976397360979</v>
      </c>
      <c r="F64" s="3" t="s">
        <v>58</v>
      </c>
      <c r="G64" s="12" t="str">
        <f t="shared" si="11"/>
        <v>04311.537</v>
      </c>
      <c r="H64" s="10">
        <f t="shared" si="12"/>
        <v>-4350</v>
      </c>
      <c r="I64" s="46" t="s">
        <v>220</v>
      </c>
      <c r="J64" s="47" t="s">
        <v>221</v>
      </c>
      <c r="K64" s="46">
        <v>-4350</v>
      </c>
      <c r="L64" s="46" t="s">
        <v>222</v>
      </c>
      <c r="M64" s="47" t="s">
        <v>63</v>
      </c>
      <c r="N64" s="47"/>
      <c r="O64" s="48" t="s">
        <v>83</v>
      </c>
      <c r="P64" s="48" t="s">
        <v>65</v>
      </c>
    </row>
    <row r="65" spans="1:16" ht="12.75" customHeight="1" thickBot="1">
      <c r="A65" s="10" t="str">
        <f t="shared" si="7"/>
        <v> AN 78.129 </v>
      </c>
      <c r="B65" s="3" t="str">
        <f t="shared" si="8"/>
        <v>I</v>
      </c>
      <c r="C65" s="10">
        <f t="shared" si="9"/>
        <v>4398.4780000000001</v>
      </c>
      <c r="D65" s="12" t="str">
        <f t="shared" si="10"/>
        <v>vis</v>
      </c>
      <c r="E65" s="45">
        <f>VLOOKUP(C65,Active!C$21:E$973,3,FALSE)</f>
        <v>-4328.0036736128932</v>
      </c>
      <c r="F65" s="3" t="s">
        <v>58</v>
      </c>
      <c r="G65" s="12" t="str">
        <f t="shared" si="11"/>
        <v>04398.478</v>
      </c>
      <c r="H65" s="10">
        <f t="shared" si="12"/>
        <v>-4328</v>
      </c>
      <c r="I65" s="46" t="s">
        <v>223</v>
      </c>
      <c r="J65" s="47" t="s">
        <v>224</v>
      </c>
      <c r="K65" s="46">
        <v>-4328</v>
      </c>
      <c r="L65" s="46" t="s">
        <v>225</v>
      </c>
      <c r="M65" s="47" t="s">
        <v>63</v>
      </c>
      <c r="N65" s="47"/>
      <c r="O65" s="48" t="s">
        <v>155</v>
      </c>
      <c r="P65" s="48" t="s">
        <v>226</v>
      </c>
    </row>
    <row r="66" spans="1:16" ht="12.75" customHeight="1" thickBot="1">
      <c r="A66" s="10" t="str">
        <f t="shared" si="7"/>
        <v> AN 78.129 </v>
      </c>
      <c r="B66" s="3" t="str">
        <f t="shared" si="8"/>
        <v>I</v>
      </c>
      <c r="C66" s="10">
        <f t="shared" si="9"/>
        <v>4493.3360000000002</v>
      </c>
      <c r="D66" s="12" t="str">
        <f t="shared" si="10"/>
        <v>vis</v>
      </c>
      <c r="E66" s="45">
        <f>VLOOKUP(C66,Active!C$21:E$973,3,FALSE)</f>
        <v>-4304.0068983455849</v>
      </c>
      <c r="F66" s="3" t="s">
        <v>58</v>
      </c>
      <c r="G66" s="12" t="str">
        <f t="shared" si="11"/>
        <v>04493.336</v>
      </c>
      <c r="H66" s="10">
        <f t="shared" si="12"/>
        <v>-4304</v>
      </c>
      <c r="I66" s="46" t="s">
        <v>227</v>
      </c>
      <c r="J66" s="47" t="s">
        <v>228</v>
      </c>
      <c r="K66" s="46">
        <v>-4304</v>
      </c>
      <c r="L66" s="46" t="s">
        <v>229</v>
      </c>
      <c r="M66" s="47" t="s">
        <v>63</v>
      </c>
      <c r="N66" s="47"/>
      <c r="O66" s="48" t="s">
        <v>155</v>
      </c>
      <c r="P66" s="48" t="s">
        <v>226</v>
      </c>
    </row>
    <row r="67" spans="1:16" ht="12.75" customHeight="1" thickBot="1">
      <c r="A67" s="10" t="str">
        <f t="shared" si="7"/>
        <v> AMSG XV </v>
      </c>
      <c r="B67" s="3" t="str">
        <f t="shared" si="8"/>
        <v>I</v>
      </c>
      <c r="C67" s="10">
        <f t="shared" si="9"/>
        <v>5173.2849999999999</v>
      </c>
      <c r="D67" s="12" t="str">
        <f t="shared" si="10"/>
        <v>vis</v>
      </c>
      <c r="E67" s="45">
        <f>VLOOKUP(C67,Active!C$21:E$973,3,FALSE)</f>
        <v>-4131.9962788276644</v>
      </c>
      <c r="F67" s="3" t="s">
        <v>58</v>
      </c>
      <c r="G67" s="12" t="str">
        <f t="shared" si="11"/>
        <v>05173.285</v>
      </c>
      <c r="H67" s="10">
        <f t="shared" si="12"/>
        <v>-4132</v>
      </c>
      <c r="I67" s="46" t="s">
        <v>230</v>
      </c>
      <c r="J67" s="47" t="s">
        <v>231</v>
      </c>
      <c r="K67" s="46">
        <v>-4132</v>
      </c>
      <c r="L67" s="46" t="s">
        <v>232</v>
      </c>
      <c r="M67" s="47" t="s">
        <v>63</v>
      </c>
      <c r="N67" s="47"/>
      <c r="O67" s="48" t="s">
        <v>155</v>
      </c>
      <c r="P67" s="48" t="s">
        <v>65</v>
      </c>
    </row>
    <row r="68" spans="1:16" ht="12.75" customHeight="1" thickBot="1">
      <c r="A68" s="10" t="str">
        <f t="shared" si="7"/>
        <v> AN 83.103 </v>
      </c>
      <c r="B68" s="3" t="str">
        <f t="shared" si="8"/>
        <v>I</v>
      </c>
      <c r="C68" s="10">
        <f t="shared" si="9"/>
        <v>5418.3860000000004</v>
      </c>
      <c r="D68" s="12" t="str">
        <f t="shared" si="10"/>
        <v>vis</v>
      </c>
      <c r="E68" s="45">
        <f>VLOOKUP(C68,Active!C$21:E$973,3,FALSE)</f>
        <v>-4069.991665460394</v>
      </c>
      <c r="F68" s="3" t="s">
        <v>58</v>
      </c>
      <c r="G68" s="12" t="str">
        <f t="shared" si="11"/>
        <v>05418.386</v>
      </c>
      <c r="H68" s="10">
        <f t="shared" si="12"/>
        <v>-4070</v>
      </c>
      <c r="I68" s="46" t="s">
        <v>233</v>
      </c>
      <c r="J68" s="47" t="s">
        <v>234</v>
      </c>
      <c r="K68" s="46">
        <v>-4070</v>
      </c>
      <c r="L68" s="46" t="s">
        <v>235</v>
      </c>
      <c r="M68" s="47" t="s">
        <v>63</v>
      </c>
      <c r="N68" s="47"/>
      <c r="O68" s="48" t="s">
        <v>97</v>
      </c>
      <c r="P68" s="48" t="s">
        <v>236</v>
      </c>
    </row>
    <row r="69" spans="1:16" ht="12.75" customHeight="1" thickBot="1">
      <c r="A69" s="10" t="str">
        <f t="shared" si="7"/>
        <v> MN 34.111 </v>
      </c>
      <c r="B69" s="3" t="str">
        <f t="shared" si="8"/>
        <v>I</v>
      </c>
      <c r="C69" s="10">
        <f t="shared" si="9"/>
        <v>5493.5230000000001</v>
      </c>
      <c r="D69" s="12" t="str">
        <f t="shared" si="10"/>
        <v>vis</v>
      </c>
      <c r="E69" s="45">
        <f>VLOOKUP(C69,Active!C$21:E$973,3,FALSE)</f>
        <v>-4050.9838252860309</v>
      </c>
      <c r="F69" s="3" t="s">
        <v>58</v>
      </c>
      <c r="G69" s="12" t="str">
        <f t="shared" si="11"/>
        <v>05493.523</v>
      </c>
      <c r="H69" s="10">
        <f t="shared" si="12"/>
        <v>-4051</v>
      </c>
      <c r="I69" s="46" t="s">
        <v>237</v>
      </c>
      <c r="J69" s="47" t="s">
        <v>238</v>
      </c>
      <c r="K69" s="46">
        <v>-4051</v>
      </c>
      <c r="L69" s="46" t="s">
        <v>239</v>
      </c>
      <c r="M69" s="47" t="s">
        <v>63</v>
      </c>
      <c r="N69" s="47"/>
      <c r="O69" s="48" t="s">
        <v>240</v>
      </c>
      <c r="P69" s="48" t="s">
        <v>241</v>
      </c>
    </row>
    <row r="70" spans="1:16" ht="12.75" customHeight="1" thickBot="1">
      <c r="A70" s="10" t="str">
        <f t="shared" si="7"/>
        <v> AN 87.8 </v>
      </c>
      <c r="B70" s="3" t="str">
        <f t="shared" si="8"/>
        <v>I</v>
      </c>
      <c r="C70" s="10">
        <f t="shared" si="9"/>
        <v>5501.2870000000003</v>
      </c>
      <c r="D70" s="12" t="str">
        <f t="shared" si="10"/>
        <v>vis</v>
      </c>
      <c r="E70" s="45">
        <f>VLOOKUP(C70,Active!C$21:E$973,3,FALSE)</f>
        <v>-4049.019721434217</v>
      </c>
      <c r="F70" s="3" t="s">
        <v>58</v>
      </c>
      <c r="G70" s="12" t="str">
        <f t="shared" si="11"/>
        <v>05501.287</v>
      </c>
      <c r="H70" s="10">
        <f t="shared" si="12"/>
        <v>-4049</v>
      </c>
      <c r="I70" s="46" t="s">
        <v>242</v>
      </c>
      <c r="J70" s="47" t="s">
        <v>243</v>
      </c>
      <c r="K70" s="46">
        <v>-4049</v>
      </c>
      <c r="L70" s="46" t="s">
        <v>244</v>
      </c>
      <c r="M70" s="47" t="s">
        <v>63</v>
      </c>
      <c r="N70" s="47"/>
      <c r="O70" s="48" t="s">
        <v>155</v>
      </c>
      <c r="P70" s="48" t="s">
        <v>245</v>
      </c>
    </row>
    <row r="71" spans="1:16" ht="12.75" customHeight="1" thickBot="1">
      <c r="A71" s="10" t="str">
        <f t="shared" si="7"/>
        <v> AN 83.103 </v>
      </c>
      <c r="B71" s="3" t="str">
        <f t="shared" si="8"/>
        <v>I</v>
      </c>
      <c r="C71" s="10">
        <f t="shared" si="9"/>
        <v>5509.3389999999999</v>
      </c>
      <c r="D71" s="12" t="str">
        <f t="shared" si="10"/>
        <v>vis</v>
      </c>
      <c r="E71" s="45">
        <f>VLOOKUP(C71,Active!C$21:E$973,3,FALSE)</f>
        <v>-4046.9827605616247</v>
      </c>
      <c r="F71" s="3" t="s">
        <v>58</v>
      </c>
      <c r="G71" s="12" t="str">
        <f t="shared" si="11"/>
        <v>05509.339</v>
      </c>
      <c r="H71" s="10">
        <f t="shared" si="12"/>
        <v>-4047</v>
      </c>
      <c r="I71" s="46" t="s">
        <v>246</v>
      </c>
      <c r="J71" s="47" t="s">
        <v>247</v>
      </c>
      <c r="K71" s="46">
        <v>-4047</v>
      </c>
      <c r="L71" s="46" t="s">
        <v>248</v>
      </c>
      <c r="M71" s="47" t="s">
        <v>63</v>
      </c>
      <c r="N71" s="47"/>
      <c r="O71" s="48" t="s">
        <v>97</v>
      </c>
      <c r="P71" s="48" t="s">
        <v>236</v>
      </c>
    </row>
    <row r="72" spans="1:16" ht="12.75" customHeight="1" thickBot="1">
      <c r="A72" s="10" t="str">
        <f t="shared" si="7"/>
        <v> AN 83.103 </v>
      </c>
      <c r="B72" s="3" t="str">
        <f t="shared" si="8"/>
        <v>I</v>
      </c>
      <c r="C72" s="10">
        <f t="shared" si="9"/>
        <v>5513.27</v>
      </c>
      <c r="D72" s="12" t="str">
        <f t="shared" si="10"/>
        <v>vis</v>
      </c>
      <c r="E72" s="45">
        <f>VLOOKUP(C72,Active!C$21:E$973,3,FALSE)</f>
        <v>-4045.9883128231545</v>
      </c>
      <c r="F72" s="3" t="s">
        <v>58</v>
      </c>
      <c r="G72" s="12" t="str">
        <f t="shared" si="11"/>
        <v>05513.270</v>
      </c>
      <c r="H72" s="10">
        <f t="shared" si="12"/>
        <v>-4046</v>
      </c>
      <c r="I72" s="46" t="s">
        <v>249</v>
      </c>
      <c r="J72" s="47" t="s">
        <v>250</v>
      </c>
      <c r="K72" s="46">
        <v>-4046</v>
      </c>
      <c r="L72" s="46" t="s">
        <v>251</v>
      </c>
      <c r="M72" s="47" t="s">
        <v>63</v>
      </c>
      <c r="N72" s="47"/>
      <c r="O72" s="48" t="s">
        <v>97</v>
      </c>
      <c r="P72" s="48" t="s">
        <v>236</v>
      </c>
    </row>
    <row r="73" spans="1:16" ht="12.75" customHeight="1" thickBot="1">
      <c r="A73" s="10" t="str">
        <f t="shared" si="7"/>
        <v> VB 1.11.191 </v>
      </c>
      <c r="B73" s="3" t="str">
        <f t="shared" si="8"/>
        <v>I</v>
      </c>
      <c r="C73" s="10">
        <f t="shared" si="9"/>
        <v>5916.3869999999997</v>
      </c>
      <c r="D73" s="12" t="str">
        <f t="shared" si="10"/>
        <v>vis</v>
      </c>
      <c r="E73" s="45">
        <f>VLOOKUP(C73,Active!C$21:E$973,3,FALSE)</f>
        <v>-3944.0094807222099</v>
      </c>
      <c r="F73" s="3" t="s">
        <v>58</v>
      </c>
      <c r="G73" s="12" t="str">
        <f t="shared" si="11"/>
        <v>05916.387</v>
      </c>
      <c r="H73" s="10">
        <f t="shared" si="12"/>
        <v>-3944</v>
      </c>
      <c r="I73" s="46" t="s">
        <v>252</v>
      </c>
      <c r="J73" s="47" t="s">
        <v>253</v>
      </c>
      <c r="K73" s="46">
        <v>-3944</v>
      </c>
      <c r="L73" s="46" t="s">
        <v>254</v>
      </c>
      <c r="M73" s="47" t="s">
        <v>63</v>
      </c>
      <c r="N73" s="47"/>
      <c r="O73" s="48" t="s">
        <v>255</v>
      </c>
      <c r="P73" s="48" t="s">
        <v>256</v>
      </c>
    </row>
    <row r="74" spans="1:16" ht="12.75" customHeight="1" thickBot="1">
      <c r="A74" s="10" t="str">
        <f t="shared" si="7"/>
        <v> VB 1.11.191 </v>
      </c>
      <c r="B74" s="3" t="str">
        <f t="shared" si="8"/>
        <v>I</v>
      </c>
      <c r="C74" s="10">
        <f t="shared" si="9"/>
        <v>6264.26</v>
      </c>
      <c r="D74" s="12" t="str">
        <f t="shared" si="10"/>
        <v>vis</v>
      </c>
      <c r="E74" s="45">
        <f>VLOOKUP(C74,Active!C$21:E$973,3,FALSE)</f>
        <v>-3856.006041870829</v>
      </c>
      <c r="F74" s="3" t="s">
        <v>58</v>
      </c>
      <c r="G74" s="12" t="str">
        <f t="shared" si="11"/>
        <v>06264.260</v>
      </c>
      <c r="H74" s="10">
        <f t="shared" si="12"/>
        <v>-3856</v>
      </c>
      <c r="I74" s="46" t="s">
        <v>257</v>
      </c>
      <c r="J74" s="47" t="s">
        <v>258</v>
      </c>
      <c r="K74" s="46">
        <v>-3856</v>
      </c>
      <c r="L74" s="46" t="s">
        <v>259</v>
      </c>
      <c r="M74" s="47" t="s">
        <v>63</v>
      </c>
      <c r="N74" s="47"/>
      <c r="O74" s="48" t="s">
        <v>255</v>
      </c>
      <c r="P74" s="48" t="s">
        <v>256</v>
      </c>
    </row>
    <row r="75" spans="1:16" ht="12.75" customHeight="1" thickBot="1">
      <c r="A75" s="10" t="str">
        <f t="shared" ref="A75:A106" si="13">P75</f>
        <v> AN 89.181 </v>
      </c>
      <c r="B75" s="3" t="str">
        <f t="shared" ref="B75:B106" si="14">IF(H75=INT(H75),"I","II")</f>
        <v>I</v>
      </c>
      <c r="C75" s="10">
        <f t="shared" ref="C75:C106" si="15">1*G75</f>
        <v>6576.5540000000001</v>
      </c>
      <c r="D75" s="12" t="str">
        <f t="shared" ref="D75:D106" si="16">VLOOKUP(F75,I$1:J$5,2,FALSE)</f>
        <v>vis</v>
      </c>
      <c r="E75" s="45">
        <f>VLOOKUP(C75,Active!C$21:E$973,3,FALSE)</f>
        <v>-3777.0032278189965</v>
      </c>
      <c r="F75" s="3" t="s">
        <v>58</v>
      </c>
      <c r="G75" s="12" t="str">
        <f t="shared" ref="G75:G106" si="17">MID(I75,3,LEN(I75)-3)</f>
        <v>06576.554</v>
      </c>
      <c r="H75" s="10">
        <f t="shared" ref="H75:H106" si="18">1*K75</f>
        <v>-3777</v>
      </c>
      <c r="I75" s="46" t="s">
        <v>260</v>
      </c>
      <c r="J75" s="47" t="s">
        <v>261</v>
      </c>
      <c r="K75" s="46">
        <v>-3777</v>
      </c>
      <c r="L75" s="46" t="s">
        <v>219</v>
      </c>
      <c r="M75" s="47" t="s">
        <v>63</v>
      </c>
      <c r="N75" s="47"/>
      <c r="O75" s="48" t="s">
        <v>262</v>
      </c>
      <c r="P75" s="48" t="s">
        <v>263</v>
      </c>
    </row>
    <row r="76" spans="1:16" ht="12.75" customHeight="1" thickBot="1">
      <c r="A76" s="10" t="str">
        <f t="shared" si="13"/>
        <v> AMSG XV </v>
      </c>
      <c r="B76" s="3" t="str">
        <f t="shared" si="14"/>
        <v>I</v>
      </c>
      <c r="C76" s="10">
        <f t="shared" si="15"/>
        <v>11691.615</v>
      </c>
      <c r="D76" s="12" t="str">
        <f t="shared" si="16"/>
        <v>vis</v>
      </c>
      <c r="E76" s="45">
        <f>VLOOKUP(C76,Active!C$21:E$973,3,FALSE)</f>
        <v>-2483.0167501832434</v>
      </c>
      <c r="F76" s="3" t="s">
        <v>58</v>
      </c>
      <c r="G76" s="12" t="str">
        <f t="shared" si="17"/>
        <v>11691.615</v>
      </c>
      <c r="H76" s="10">
        <f t="shared" si="18"/>
        <v>-2483</v>
      </c>
      <c r="I76" s="46" t="s">
        <v>264</v>
      </c>
      <c r="J76" s="47" t="s">
        <v>265</v>
      </c>
      <c r="K76" s="46">
        <v>-2483</v>
      </c>
      <c r="L76" s="46" t="s">
        <v>266</v>
      </c>
      <c r="M76" s="47" t="s">
        <v>63</v>
      </c>
      <c r="N76" s="47"/>
      <c r="O76" s="48" t="s">
        <v>267</v>
      </c>
      <c r="P76" s="48" t="s">
        <v>65</v>
      </c>
    </row>
    <row r="77" spans="1:16" ht="12.75" customHeight="1" thickBot="1">
      <c r="A77" s="10" t="str">
        <f t="shared" si="13"/>
        <v> AMSG XV </v>
      </c>
      <c r="B77" s="3" t="str">
        <f t="shared" si="14"/>
        <v>I</v>
      </c>
      <c r="C77" s="10">
        <f t="shared" si="15"/>
        <v>11695.549000000001</v>
      </c>
      <c r="D77" s="12" t="str">
        <f t="shared" si="16"/>
        <v>vis</v>
      </c>
      <c r="E77" s="45">
        <f>VLOOKUP(C77,Active!C$21:E$973,3,FALSE)</f>
        <v>-2482.0215435174732</v>
      </c>
      <c r="F77" s="3" t="s">
        <v>58</v>
      </c>
      <c r="G77" s="12" t="str">
        <f t="shared" si="17"/>
        <v>11695.549</v>
      </c>
      <c r="H77" s="10">
        <f t="shared" si="18"/>
        <v>-2482</v>
      </c>
      <c r="I77" s="46" t="s">
        <v>268</v>
      </c>
      <c r="J77" s="47" t="s">
        <v>269</v>
      </c>
      <c r="K77" s="46">
        <v>-2482</v>
      </c>
      <c r="L77" s="46" t="s">
        <v>270</v>
      </c>
      <c r="M77" s="47" t="s">
        <v>63</v>
      </c>
      <c r="N77" s="47"/>
      <c r="O77" s="48" t="s">
        <v>267</v>
      </c>
      <c r="P77" s="48" t="s">
        <v>65</v>
      </c>
    </row>
    <row r="78" spans="1:16" ht="12.75" customHeight="1" thickBot="1">
      <c r="A78" s="10" t="str">
        <f t="shared" si="13"/>
        <v> AMSG XV </v>
      </c>
      <c r="B78" s="3" t="str">
        <f t="shared" si="14"/>
        <v>I</v>
      </c>
      <c r="C78" s="10">
        <f t="shared" si="15"/>
        <v>11699.561</v>
      </c>
      <c r="D78" s="12" t="str">
        <f t="shared" si="16"/>
        <v>vis</v>
      </c>
      <c r="E78" s="45">
        <f>VLOOKUP(C78,Active!C$21:E$973,3,FALSE)</f>
        <v>-2481.00660474191</v>
      </c>
      <c r="F78" s="3" t="s">
        <v>58</v>
      </c>
      <c r="G78" s="12" t="str">
        <f t="shared" si="17"/>
        <v>11699.561</v>
      </c>
      <c r="H78" s="10">
        <f t="shared" si="18"/>
        <v>-2481</v>
      </c>
      <c r="I78" s="46" t="s">
        <v>271</v>
      </c>
      <c r="J78" s="47" t="s">
        <v>272</v>
      </c>
      <c r="K78" s="46">
        <v>-2481</v>
      </c>
      <c r="L78" s="46" t="s">
        <v>203</v>
      </c>
      <c r="M78" s="47" t="s">
        <v>63</v>
      </c>
      <c r="N78" s="47"/>
      <c r="O78" s="48" t="s">
        <v>267</v>
      </c>
      <c r="P78" s="48" t="s">
        <v>65</v>
      </c>
    </row>
    <row r="79" spans="1:16" ht="12.75" customHeight="1" thickBot="1">
      <c r="A79" s="10" t="str">
        <f t="shared" si="13"/>
        <v> AMSG XV </v>
      </c>
      <c r="B79" s="3" t="str">
        <f t="shared" si="14"/>
        <v>I</v>
      </c>
      <c r="C79" s="10">
        <f t="shared" si="15"/>
        <v>11711.355</v>
      </c>
      <c r="D79" s="12" t="str">
        <f t="shared" si="16"/>
        <v>vis</v>
      </c>
      <c r="E79" s="45">
        <f>VLOOKUP(C79,Active!C$21:E$973,3,FALSE)</f>
        <v>-2478.0230085507333</v>
      </c>
      <c r="F79" s="3" t="s">
        <v>58</v>
      </c>
      <c r="G79" s="12" t="str">
        <f t="shared" si="17"/>
        <v>11711.355</v>
      </c>
      <c r="H79" s="10">
        <f t="shared" si="18"/>
        <v>-2478</v>
      </c>
      <c r="I79" s="46" t="s">
        <v>273</v>
      </c>
      <c r="J79" s="47" t="s">
        <v>274</v>
      </c>
      <c r="K79" s="46">
        <v>-2478</v>
      </c>
      <c r="L79" s="46" t="s">
        <v>275</v>
      </c>
      <c r="M79" s="47" t="s">
        <v>63</v>
      </c>
      <c r="N79" s="47"/>
      <c r="O79" s="48" t="s">
        <v>276</v>
      </c>
      <c r="P79" s="48" t="s">
        <v>65</v>
      </c>
    </row>
    <row r="80" spans="1:16" ht="12.75" customHeight="1" thickBot="1">
      <c r="A80" s="10" t="str">
        <f t="shared" si="13"/>
        <v> AMSG XV </v>
      </c>
      <c r="B80" s="3" t="str">
        <f t="shared" si="14"/>
        <v>I</v>
      </c>
      <c r="C80" s="10">
        <f t="shared" si="15"/>
        <v>11782.596</v>
      </c>
      <c r="D80" s="12" t="str">
        <f t="shared" si="16"/>
        <v>vis</v>
      </c>
      <c r="E80" s="45">
        <f>VLOOKUP(C80,Active!C$21:E$973,3,FALSE)</f>
        <v>-2460.0007619630096</v>
      </c>
      <c r="F80" s="3" t="s">
        <v>58</v>
      </c>
      <c r="G80" s="12" t="str">
        <f t="shared" si="17"/>
        <v>11782.596</v>
      </c>
      <c r="H80" s="10">
        <f t="shared" si="18"/>
        <v>-2460</v>
      </c>
      <c r="I80" s="46" t="s">
        <v>277</v>
      </c>
      <c r="J80" s="47" t="s">
        <v>278</v>
      </c>
      <c r="K80" s="46">
        <v>-2460</v>
      </c>
      <c r="L80" s="46" t="s">
        <v>59</v>
      </c>
      <c r="M80" s="47" t="s">
        <v>63</v>
      </c>
      <c r="N80" s="47"/>
      <c r="O80" s="48" t="s">
        <v>267</v>
      </c>
      <c r="P80" s="48" t="s">
        <v>65</v>
      </c>
    </row>
    <row r="81" spans="1:16" ht="12.75" customHeight="1" thickBot="1">
      <c r="A81" s="10" t="str">
        <f t="shared" si="13"/>
        <v> AMSG XV </v>
      </c>
      <c r="B81" s="3" t="str">
        <f t="shared" si="14"/>
        <v>I</v>
      </c>
      <c r="C81" s="10">
        <f t="shared" si="15"/>
        <v>11786.61</v>
      </c>
      <c r="D81" s="12" t="str">
        <f t="shared" si="16"/>
        <v>vis</v>
      </c>
      <c r="E81" s="45">
        <f>VLOOKUP(C81,Active!C$21:E$973,3,FALSE)</f>
        <v>-2458.9853172359121</v>
      </c>
      <c r="F81" s="3" t="str">
        <f>LEFT(M81,1)</f>
        <v>V</v>
      </c>
      <c r="G81" s="12" t="str">
        <f t="shared" si="17"/>
        <v>11786.610</v>
      </c>
      <c r="H81" s="10">
        <f t="shared" si="18"/>
        <v>-2459</v>
      </c>
      <c r="I81" s="46" t="s">
        <v>279</v>
      </c>
      <c r="J81" s="47" t="s">
        <v>280</v>
      </c>
      <c r="K81" s="46">
        <v>-2459</v>
      </c>
      <c r="L81" s="46" t="s">
        <v>281</v>
      </c>
      <c r="M81" s="47" t="s">
        <v>63</v>
      </c>
      <c r="N81" s="47"/>
      <c r="O81" s="48" t="s">
        <v>267</v>
      </c>
      <c r="P81" s="48" t="s">
        <v>65</v>
      </c>
    </row>
    <row r="82" spans="1:16" ht="12.75" customHeight="1" thickBot="1">
      <c r="A82" s="10" t="str">
        <f t="shared" si="13"/>
        <v> AJ 12.42 </v>
      </c>
      <c r="B82" s="3" t="str">
        <f t="shared" si="14"/>
        <v>I</v>
      </c>
      <c r="C82" s="10">
        <f t="shared" si="15"/>
        <v>12023.665999999999</v>
      </c>
      <c r="D82" s="12" t="str">
        <f t="shared" si="16"/>
        <v>vis</v>
      </c>
      <c r="E82" s="45">
        <f>VLOOKUP(C82,Active!C$21:E$973,3,FALSE)</f>
        <v>-2399.0158939108687</v>
      </c>
      <c r="F82" s="3" t="str">
        <f>LEFT(M82,1)</f>
        <v>V</v>
      </c>
      <c r="G82" s="12" t="str">
        <f t="shared" si="17"/>
        <v>12023.666</v>
      </c>
      <c r="H82" s="10">
        <f t="shared" si="18"/>
        <v>-2399</v>
      </c>
      <c r="I82" s="46" t="s">
        <v>282</v>
      </c>
      <c r="J82" s="47" t="s">
        <v>283</v>
      </c>
      <c r="K82" s="46">
        <v>-2399</v>
      </c>
      <c r="L82" s="46" t="s">
        <v>284</v>
      </c>
      <c r="M82" s="47" t="s">
        <v>63</v>
      </c>
      <c r="N82" s="47"/>
      <c r="O82" s="48" t="s">
        <v>267</v>
      </c>
      <c r="P82" s="48" t="s">
        <v>285</v>
      </c>
    </row>
    <row r="83" spans="1:16" ht="12.75" customHeight="1" thickBot="1">
      <c r="A83" s="10" t="str">
        <f t="shared" si="13"/>
        <v> AJ 12.42 </v>
      </c>
      <c r="B83" s="3" t="str">
        <f t="shared" si="14"/>
        <v>I</v>
      </c>
      <c r="C83" s="10">
        <f t="shared" si="15"/>
        <v>12027.630999999999</v>
      </c>
      <c r="D83" s="12" t="str">
        <f t="shared" si="16"/>
        <v>vis</v>
      </c>
      <c r="E83" s="45">
        <f>VLOOKUP(C83,Active!C$21:E$973,3,FALSE)</f>
        <v>-2398.0128449963345</v>
      </c>
      <c r="F83" s="3" t="str">
        <f>LEFT(M83,1)</f>
        <v>V</v>
      </c>
      <c r="G83" s="12" t="str">
        <f t="shared" si="17"/>
        <v>12027.631</v>
      </c>
      <c r="H83" s="10">
        <f t="shared" si="18"/>
        <v>-2398</v>
      </c>
      <c r="I83" s="46" t="s">
        <v>286</v>
      </c>
      <c r="J83" s="47" t="s">
        <v>287</v>
      </c>
      <c r="K83" s="46">
        <v>-2398</v>
      </c>
      <c r="L83" s="46" t="s">
        <v>288</v>
      </c>
      <c r="M83" s="47" t="s">
        <v>63</v>
      </c>
      <c r="N83" s="47"/>
      <c r="O83" s="48" t="s">
        <v>267</v>
      </c>
      <c r="P83" s="48" t="s">
        <v>285</v>
      </c>
    </row>
    <row r="84" spans="1:16" ht="12.75" customHeight="1" thickBot="1">
      <c r="A84" s="10" t="str">
        <f t="shared" si="13"/>
        <v> AJ 12.42 </v>
      </c>
      <c r="B84" s="3" t="str">
        <f t="shared" si="14"/>
        <v>I</v>
      </c>
      <c r="C84" s="10">
        <f t="shared" si="15"/>
        <v>12031.623</v>
      </c>
      <c r="D84" s="12" t="str">
        <f t="shared" si="16"/>
        <v>vis</v>
      </c>
      <c r="E84" s="45">
        <f>VLOOKUP(C84,Active!C$21:E$973,3,FALSE)</f>
        <v>-2397.0029657361024</v>
      </c>
      <c r="F84" s="3" t="str">
        <f>LEFT(M84,1)</f>
        <v>V</v>
      </c>
      <c r="G84" s="12" t="str">
        <f t="shared" si="17"/>
        <v>12031.623</v>
      </c>
      <c r="H84" s="10">
        <f t="shared" si="18"/>
        <v>-2397</v>
      </c>
      <c r="I84" s="46" t="s">
        <v>289</v>
      </c>
      <c r="J84" s="47" t="s">
        <v>290</v>
      </c>
      <c r="K84" s="46">
        <v>-2397</v>
      </c>
      <c r="L84" s="46" t="s">
        <v>291</v>
      </c>
      <c r="M84" s="47" t="s">
        <v>63</v>
      </c>
      <c r="N84" s="47"/>
      <c r="O84" s="48" t="s">
        <v>267</v>
      </c>
      <c r="P84" s="48" t="s">
        <v>285</v>
      </c>
    </row>
    <row r="85" spans="1:16" ht="12.75" customHeight="1" thickBot="1">
      <c r="A85" s="10" t="str">
        <f t="shared" si="13"/>
        <v> AJ 12.42 </v>
      </c>
      <c r="B85" s="3" t="str">
        <f t="shared" si="14"/>
        <v>I</v>
      </c>
      <c r="C85" s="10">
        <f t="shared" si="15"/>
        <v>12035.571</v>
      </c>
      <c r="D85" s="12" t="str">
        <f t="shared" si="16"/>
        <v>vis</v>
      </c>
      <c r="E85" s="45">
        <f>VLOOKUP(C85,Active!C$21:E$973,3,FALSE)</f>
        <v>-2396.0042174096002</v>
      </c>
      <c r="F85" s="3" t="str">
        <f>LEFT(M85,1)</f>
        <v>V</v>
      </c>
      <c r="G85" s="12" t="str">
        <f t="shared" si="17"/>
        <v>12035.571</v>
      </c>
      <c r="H85" s="10">
        <f t="shared" si="18"/>
        <v>-2396</v>
      </c>
      <c r="I85" s="46" t="s">
        <v>292</v>
      </c>
      <c r="J85" s="47" t="s">
        <v>293</v>
      </c>
      <c r="K85" s="46">
        <v>-2396</v>
      </c>
      <c r="L85" s="46" t="s">
        <v>294</v>
      </c>
      <c r="M85" s="47" t="s">
        <v>63</v>
      </c>
      <c r="N85" s="47"/>
      <c r="O85" s="48" t="s">
        <v>267</v>
      </c>
      <c r="P85" s="48" t="s">
        <v>285</v>
      </c>
    </row>
    <row r="86" spans="1:16" ht="12.75" customHeight="1" thickBot="1">
      <c r="A86" s="10" t="str">
        <f t="shared" si="13"/>
        <v> AMSG XV </v>
      </c>
      <c r="B86" s="3" t="str">
        <f t="shared" si="14"/>
        <v>I</v>
      </c>
      <c r="C86" s="10">
        <f t="shared" si="15"/>
        <v>12039.507</v>
      </c>
      <c r="D86" s="12" t="str">
        <f t="shared" si="16"/>
        <v>vis</v>
      </c>
      <c r="E86" s="45">
        <f>VLOOKUP(C86,Active!C$21:E$973,3,FALSE)</f>
        <v>-2395.0085047922976</v>
      </c>
      <c r="F86" s="3" t="s">
        <v>58</v>
      </c>
      <c r="G86" s="12" t="str">
        <f t="shared" si="17"/>
        <v>12039.507</v>
      </c>
      <c r="H86" s="10">
        <f t="shared" si="18"/>
        <v>-2395</v>
      </c>
      <c r="I86" s="46" t="s">
        <v>295</v>
      </c>
      <c r="J86" s="47" t="s">
        <v>296</v>
      </c>
      <c r="K86" s="46">
        <v>-2395</v>
      </c>
      <c r="L86" s="46" t="s">
        <v>68</v>
      </c>
      <c r="M86" s="47" t="s">
        <v>63</v>
      </c>
      <c r="N86" s="47"/>
      <c r="O86" s="48" t="s">
        <v>297</v>
      </c>
      <c r="P86" s="48" t="s">
        <v>65</v>
      </c>
    </row>
    <row r="87" spans="1:16" ht="12.75" customHeight="1" thickBot="1">
      <c r="A87" s="10" t="str">
        <f t="shared" si="13"/>
        <v> VB 1.11.191 </v>
      </c>
      <c r="B87" s="3" t="str">
        <f t="shared" si="14"/>
        <v>I</v>
      </c>
      <c r="C87" s="10">
        <f t="shared" si="15"/>
        <v>12043.499</v>
      </c>
      <c r="D87" s="12" t="str">
        <f t="shared" si="16"/>
        <v>vis</v>
      </c>
      <c r="E87" s="45">
        <f>VLOOKUP(C87,Active!C$21:E$973,3,FALSE)</f>
        <v>-2393.9986255320655</v>
      </c>
      <c r="F87" s="3" t="s">
        <v>58</v>
      </c>
      <c r="G87" s="12" t="str">
        <f t="shared" si="17"/>
        <v>12043.499</v>
      </c>
      <c r="H87" s="10">
        <f t="shared" si="18"/>
        <v>-2394</v>
      </c>
      <c r="I87" s="46" t="s">
        <v>298</v>
      </c>
      <c r="J87" s="47" t="s">
        <v>299</v>
      </c>
      <c r="K87" s="46">
        <v>-2394</v>
      </c>
      <c r="L87" s="46" t="s">
        <v>300</v>
      </c>
      <c r="M87" s="47" t="s">
        <v>63</v>
      </c>
      <c r="N87" s="47"/>
      <c r="O87" s="48" t="s">
        <v>255</v>
      </c>
      <c r="P87" s="48" t="s">
        <v>256</v>
      </c>
    </row>
    <row r="88" spans="1:16" ht="12.75" customHeight="1" thickBot="1">
      <c r="A88" s="10" t="str">
        <f t="shared" si="13"/>
        <v> AMSG XV </v>
      </c>
      <c r="B88" s="3" t="str">
        <f t="shared" si="14"/>
        <v>I</v>
      </c>
      <c r="C88" s="10">
        <f t="shared" si="15"/>
        <v>12462.504999999999</v>
      </c>
      <c r="D88" s="12" t="str">
        <f t="shared" si="16"/>
        <v>vis</v>
      </c>
      <c r="E88" s="45">
        <f>VLOOKUP(C88,Active!C$21:E$973,3,FALSE)</f>
        <v>-2288.0002614757527</v>
      </c>
      <c r="F88" s="3" t="s">
        <v>58</v>
      </c>
      <c r="G88" s="12" t="str">
        <f t="shared" si="17"/>
        <v>12462.505</v>
      </c>
      <c r="H88" s="10">
        <f t="shared" si="18"/>
        <v>-2288</v>
      </c>
      <c r="I88" s="46" t="s">
        <v>301</v>
      </c>
      <c r="J88" s="47" t="s">
        <v>302</v>
      </c>
      <c r="K88" s="46">
        <v>-2288</v>
      </c>
      <c r="L88" s="46" t="s">
        <v>303</v>
      </c>
      <c r="M88" s="47" t="s">
        <v>63</v>
      </c>
      <c r="N88" s="47"/>
      <c r="O88" s="48" t="s">
        <v>297</v>
      </c>
      <c r="P88" s="48" t="s">
        <v>65</v>
      </c>
    </row>
    <row r="89" spans="1:16" ht="12.75" customHeight="1" thickBot="1">
      <c r="A89" s="10" t="str">
        <f t="shared" si="13"/>
        <v> AMSG XV </v>
      </c>
      <c r="B89" s="3" t="str">
        <f t="shared" si="14"/>
        <v>I</v>
      </c>
      <c r="C89" s="10">
        <f t="shared" si="15"/>
        <v>12462.504999999999</v>
      </c>
      <c r="D89" s="12" t="str">
        <f t="shared" si="16"/>
        <v>vis</v>
      </c>
      <c r="E89" s="45">
        <f>VLOOKUP(C89,Active!C$21:E$973,3,FALSE)</f>
        <v>-2288.0002614757527</v>
      </c>
      <c r="F89" s="3" t="s">
        <v>58</v>
      </c>
      <c r="G89" s="12" t="str">
        <f t="shared" si="17"/>
        <v>12462.505</v>
      </c>
      <c r="H89" s="10">
        <f t="shared" si="18"/>
        <v>-2288</v>
      </c>
      <c r="I89" s="46" t="s">
        <v>301</v>
      </c>
      <c r="J89" s="47" t="s">
        <v>302</v>
      </c>
      <c r="K89" s="46">
        <v>-2288</v>
      </c>
      <c r="L89" s="46" t="s">
        <v>303</v>
      </c>
      <c r="M89" s="47" t="s">
        <v>63</v>
      </c>
      <c r="N89" s="47"/>
      <c r="O89" s="48" t="s">
        <v>267</v>
      </c>
      <c r="P89" s="48" t="s">
        <v>65</v>
      </c>
    </row>
    <row r="90" spans="1:16" ht="12.75" customHeight="1" thickBot="1">
      <c r="A90" s="10" t="str">
        <f t="shared" si="13"/>
        <v> AMSG XV </v>
      </c>
      <c r="B90" s="3" t="str">
        <f t="shared" si="14"/>
        <v>I</v>
      </c>
      <c r="C90" s="10">
        <f t="shared" si="15"/>
        <v>12529.615</v>
      </c>
      <c r="D90" s="12" t="str">
        <f t="shared" si="16"/>
        <v>vis</v>
      </c>
      <c r="E90" s="45">
        <f>VLOOKUP(C90,Active!C$21:E$973,3,FALSE)</f>
        <v>-2271.0230577798175</v>
      </c>
      <c r="F90" s="3" t="s">
        <v>58</v>
      </c>
      <c r="G90" s="12" t="str">
        <f t="shared" si="17"/>
        <v>12529.615</v>
      </c>
      <c r="H90" s="10">
        <f t="shared" si="18"/>
        <v>-2271</v>
      </c>
      <c r="I90" s="46" t="s">
        <v>304</v>
      </c>
      <c r="J90" s="47" t="s">
        <v>305</v>
      </c>
      <c r="K90" s="46">
        <v>-2271</v>
      </c>
      <c r="L90" s="46" t="s">
        <v>275</v>
      </c>
      <c r="M90" s="47" t="s">
        <v>63</v>
      </c>
      <c r="N90" s="47"/>
      <c r="O90" s="48" t="s">
        <v>267</v>
      </c>
      <c r="P90" s="48" t="s">
        <v>65</v>
      </c>
    </row>
    <row r="91" spans="1:16" ht="12.75" customHeight="1" thickBot="1">
      <c r="A91" s="10" t="str">
        <f t="shared" si="13"/>
        <v> AJ 12.42 </v>
      </c>
      <c r="B91" s="3" t="str">
        <f t="shared" si="14"/>
        <v>I</v>
      </c>
      <c r="C91" s="10">
        <f t="shared" si="15"/>
        <v>12786.65</v>
      </c>
      <c r="D91" s="12" t="str">
        <f t="shared" si="16"/>
        <v>vis</v>
      </c>
      <c r="E91" s="45">
        <f>VLOOKUP(C91,Active!C$21:E$973,3,FALSE)</f>
        <v>-2205.9994316140483</v>
      </c>
      <c r="F91" s="3" t="s">
        <v>58</v>
      </c>
      <c r="G91" s="12" t="str">
        <f t="shared" si="17"/>
        <v>12786.650</v>
      </c>
      <c r="H91" s="10">
        <f t="shared" si="18"/>
        <v>-2206</v>
      </c>
      <c r="I91" s="46" t="s">
        <v>306</v>
      </c>
      <c r="J91" s="47" t="s">
        <v>307</v>
      </c>
      <c r="K91" s="46">
        <v>-2206</v>
      </c>
      <c r="L91" s="46" t="s">
        <v>308</v>
      </c>
      <c r="M91" s="47" t="s">
        <v>63</v>
      </c>
      <c r="N91" s="47"/>
      <c r="O91" s="48" t="s">
        <v>267</v>
      </c>
      <c r="P91" s="48" t="s">
        <v>285</v>
      </c>
    </row>
    <row r="92" spans="1:16" ht="12.75" customHeight="1" thickBot="1">
      <c r="A92" s="10" t="str">
        <f t="shared" si="13"/>
        <v> AJ 12.42 </v>
      </c>
      <c r="B92" s="3" t="str">
        <f t="shared" si="14"/>
        <v>I</v>
      </c>
      <c r="C92" s="10">
        <f t="shared" si="15"/>
        <v>12790.593999999999</v>
      </c>
      <c r="D92" s="12" t="str">
        <f t="shared" si="16"/>
        <v>vis</v>
      </c>
      <c r="E92" s="45">
        <f>VLOOKUP(C92,Active!C$21:E$973,3,FALSE)</f>
        <v>-2205.0016951906127</v>
      </c>
      <c r="F92" s="3" t="s">
        <v>58</v>
      </c>
      <c r="G92" s="12" t="str">
        <f t="shared" si="17"/>
        <v>12790.594</v>
      </c>
      <c r="H92" s="10">
        <f t="shared" si="18"/>
        <v>-2205</v>
      </c>
      <c r="I92" s="46" t="s">
        <v>309</v>
      </c>
      <c r="J92" s="47" t="s">
        <v>310</v>
      </c>
      <c r="K92" s="46">
        <v>-2205</v>
      </c>
      <c r="L92" s="46" t="s">
        <v>110</v>
      </c>
      <c r="M92" s="47" t="s">
        <v>63</v>
      </c>
      <c r="N92" s="47"/>
      <c r="O92" s="48" t="s">
        <v>267</v>
      </c>
      <c r="P92" s="48" t="s">
        <v>285</v>
      </c>
    </row>
    <row r="93" spans="1:16" ht="12.75" customHeight="1" thickBot="1">
      <c r="A93" s="10" t="str">
        <f t="shared" si="13"/>
        <v> AJ 12.42 </v>
      </c>
      <c r="B93" s="3" t="str">
        <f t="shared" si="14"/>
        <v>I</v>
      </c>
      <c r="C93" s="10">
        <f t="shared" si="15"/>
        <v>12794.596</v>
      </c>
      <c r="D93" s="12" t="str">
        <f t="shared" si="16"/>
        <v>vis</v>
      </c>
      <c r="E93" s="45">
        <f>VLOOKUP(C93,Active!C$21:E$973,3,FALSE)</f>
        <v>-2203.9892861727144</v>
      </c>
      <c r="F93" s="3" t="s">
        <v>58</v>
      </c>
      <c r="G93" s="12" t="str">
        <f t="shared" si="17"/>
        <v>12794.596</v>
      </c>
      <c r="H93" s="10">
        <f t="shared" si="18"/>
        <v>-2204</v>
      </c>
      <c r="I93" s="46" t="s">
        <v>311</v>
      </c>
      <c r="J93" s="47" t="s">
        <v>312</v>
      </c>
      <c r="K93" s="46">
        <v>-2204</v>
      </c>
      <c r="L93" s="46" t="s">
        <v>139</v>
      </c>
      <c r="M93" s="47" t="s">
        <v>63</v>
      </c>
      <c r="N93" s="47"/>
      <c r="O93" s="48" t="s">
        <v>267</v>
      </c>
      <c r="P93" s="48" t="s">
        <v>285</v>
      </c>
    </row>
    <row r="94" spans="1:16" ht="12.75" customHeight="1" thickBot="1">
      <c r="A94" s="10" t="str">
        <f t="shared" si="13"/>
        <v> AJ 12.42 </v>
      </c>
      <c r="B94" s="3" t="str">
        <f t="shared" si="14"/>
        <v>I</v>
      </c>
      <c r="C94" s="10">
        <f t="shared" si="15"/>
        <v>12798.593000000001</v>
      </c>
      <c r="D94" s="12" t="str">
        <f t="shared" si="16"/>
        <v>vis</v>
      </c>
      <c r="E94" s="45">
        <f>VLOOKUP(C94,Active!C$21:E$973,3,FALSE)</f>
        <v>-2202.978142033649</v>
      </c>
      <c r="F94" s="3" t="s">
        <v>58</v>
      </c>
      <c r="G94" s="12" t="str">
        <f t="shared" si="17"/>
        <v>12798.593</v>
      </c>
      <c r="H94" s="10">
        <f t="shared" si="18"/>
        <v>-2203</v>
      </c>
      <c r="I94" s="46" t="s">
        <v>313</v>
      </c>
      <c r="J94" s="47" t="s">
        <v>314</v>
      </c>
      <c r="K94" s="46">
        <v>-2203</v>
      </c>
      <c r="L94" s="46" t="s">
        <v>315</v>
      </c>
      <c r="M94" s="47" t="s">
        <v>63</v>
      </c>
      <c r="N94" s="47"/>
      <c r="O94" s="48" t="s">
        <v>267</v>
      </c>
      <c r="P94" s="48" t="s">
        <v>285</v>
      </c>
    </row>
    <row r="95" spans="1:16" ht="12.75" customHeight="1" thickBot="1">
      <c r="A95" s="10" t="str">
        <f t="shared" si="13"/>
        <v> VB 1.11.191 </v>
      </c>
      <c r="B95" s="3" t="str">
        <f t="shared" si="14"/>
        <v>I</v>
      </c>
      <c r="C95" s="10">
        <f t="shared" si="15"/>
        <v>14225.491</v>
      </c>
      <c r="D95" s="12" t="str">
        <f t="shared" si="16"/>
        <v>vis</v>
      </c>
      <c r="E95" s="45">
        <f>VLOOKUP(C95,Active!C$21:E$973,3,FALSE)</f>
        <v>-1842.0075266361982</v>
      </c>
      <c r="F95" s="3" t="s">
        <v>58</v>
      </c>
      <c r="G95" s="12" t="str">
        <f t="shared" si="17"/>
        <v>14225.491</v>
      </c>
      <c r="H95" s="10">
        <f t="shared" si="18"/>
        <v>-1842</v>
      </c>
      <c r="I95" s="46" t="s">
        <v>316</v>
      </c>
      <c r="J95" s="47" t="s">
        <v>317</v>
      </c>
      <c r="K95" s="46">
        <v>-1842</v>
      </c>
      <c r="L95" s="46" t="s">
        <v>318</v>
      </c>
      <c r="M95" s="47" t="s">
        <v>63</v>
      </c>
      <c r="N95" s="47"/>
      <c r="O95" s="48" t="s">
        <v>255</v>
      </c>
      <c r="P95" s="48" t="s">
        <v>256</v>
      </c>
    </row>
    <row r="96" spans="1:16" ht="12.75" customHeight="1" thickBot="1">
      <c r="A96" s="10" t="str">
        <f t="shared" si="13"/>
        <v> VB 1.11.191 </v>
      </c>
      <c r="B96" s="3" t="str">
        <f t="shared" si="14"/>
        <v>I</v>
      </c>
      <c r="C96" s="10">
        <f t="shared" si="15"/>
        <v>14233.428</v>
      </c>
      <c r="D96" s="12" t="str">
        <f t="shared" si="16"/>
        <v>vis</v>
      </c>
      <c r="E96" s="45">
        <f>VLOOKUP(C96,Active!C$21:E$973,3,FALSE)</f>
        <v>-1839.999657976764</v>
      </c>
      <c r="F96" s="3" t="s">
        <v>58</v>
      </c>
      <c r="G96" s="12" t="str">
        <f t="shared" si="17"/>
        <v>14233.428</v>
      </c>
      <c r="H96" s="10">
        <f t="shared" si="18"/>
        <v>-1840</v>
      </c>
      <c r="I96" s="46" t="s">
        <v>319</v>
      </c>
      <c r="J96" s="47" t="s">
        <v>320</v>
      </c>
      <c r="K96" s="46">
        <v>-1840</v>
      </c>
      <c r="L96" s="46" t="s">
        <v>321</v>
      </c>
      <c r="M96" s="47" t="s">
        <v>63</v>
      </c>
      <c r="N96" s="47"/>
      <c r="O96" s="48" t="s">
        <v>255</v>
      </c>
      <c r="P96" s="48" t="s">
        <v>256</v>
      </c>
    </row>
    <row r="97" spans="1:16" ht="12.75" customHeight="1" thickBot="1">
      <c r="A97" s="10" t="str">
        <f t="shared" si="13"/>
        <v> AMSG XV </v>
      </c>
      <c r="B97" s="3" t="str">
        <f t="shared" si="14"/>
        <v>I</v>
      </c>
      <c r="C97" s="10">
        <f t="shared" si="15"/>
        <v>14308.554</v>
      </c>
      <c r="D97" s="12" t="str">
        <f t="shared" si="16"/>
        <v>vis</v>
      </c>
      <c r="E97" s="45">
        <f>VLOOKUP(C97,Active!C$21:E$973,3,FALSE)</f>
        <v>-1820.9946005358333</v>
      </c>
      <c r="F97" s="3" t="s">
        <v>58</v>
      </c>
      <c r="G97" s="12" t="str">
        <f t="shared" si="17"/>
        <v>14308.554</v>
      </c>
      <c r="H97" s="10">
        <f t="shared" si="18"/>
        <v>-1821</v>
      </c>
      <c r="I97" s="46" t="s">
        <v>322</v>
      </c>
      <c r="J97" s="47" t="s">
        <v>323</v>
      </c>
      <c r="K97" s="46">
        <v>-1821</v>
      </c>
      <c r="L97" s="46" t="s">
        <v>324</v>
      </c>
      <c r="M97" s="47" t="s">
        <v>63</v>
      </c>
      <c r="N97" s="47"/>
      <c r="O97" s="48" t="s">
        <v>325</v>
      </c>
      <c r="P97" s="48" t="s">
        <v>65</v>
      </c>
    </row>
    <row r="98" spans="1:16" ht="12.75" customHeight="1" thickBot="1">
      <c r="A98" s="10" t="str">
        <f t="shared" si="13"/>
        <v> VB 1.11.191 </v>
      </c>
      <c r="B98" s="3" t="str">
        <f t="shared" si="14"/>
        <v>I</v>
      </c>
      <c r="C98" s="10">
        <f t="shared" si="15"/>
        <v>14996.37</v>
      </c>
      <c r="D98" s="12" t="str">
        <f t="shared" si="16"/>
        <v>vis</v>
      </c>
      <c r="E98" s="45">
        <f>VLOOKUP(C98,Active!C$21:E$973,3,FALSE)</f>
        <v>-1646.99382066214</v>
      </c>
      <c r="F98" s="3" t="s">
        <v>58</v>
      </c>
      <c r="G98" s="12" t="str">
        <f t="shared" si="17"/>
        <v>14996.370</v>
      </c>
      <c r="H98" s="10">
        <f t="shared" si="18"/>
        <v>-1647</v>
      </c>
      <c r="I98" s="46" t="s">
        <v>326</v>
      </c>
      <c r="J98" s="47" t="s">
        <v>327</v>
      </c>
      <c r="K98" s="46">
        <v>-1647</v>
      </c>
      <c r="L98" s="46" t="s">
        <v>328</v>
      </c>
      <c r="M98" s="47" t="s">
        <v>63</v>
      </c>
      <c r="N98" s="47"/>
      <c r="O98" s="48" t="s">
        <v>255</v>
      </c>
      <c r="P98" s="48" t="s">
        <v>256</v>
      </c>
    </row>
    <row r="99" spans="1:16" ht="12.75" customHeight="1" thickBot="1">
      <c r="A99" s="10" t="str">
        <f t="shared" si="13"/>
        <v> VB 1.11.191 </v>
      </c>
      <c r="B99" s="3" t="str">
        <f t="shared" si="14"/>
        <v>I</v>
      </c>
      <c r="C99" s="10">
        <f t="shared" si="15"/>
        <v>15747.375</v>
      </c>
      <c r="D99" s="12" t="str">
        <f t="shared" si="16"/>
        <v>vis</v>
      </c>
      <c r="E99" s="45">
        <f>VLOOKUP(C99,Active!C$21:E$973,3,FALSE)</f>
        <v>-1457.0077550733156</v>
      </c>
      <c r="F99" s="3" t="s">
        <v>58</v>
      </c>
      <c r="G99" s="12" t="str">
        <f t="shared" si="17"/>
        <v>15747.375</v>
      </c>
      <c r="H99" s="10">
        <f t="shared" si="18"/>
        <v>-1457</v>
      </c>
      <c r="I99" s="46" t="s">
        <v>329</v>
      </c>
      <c r="J99" s="47" t="s">
        <v>330</v>
      </c>
      <c r="K99" s="46">
        <v>-1457</v>
      </c>
      <c r="L99" s="46" t="s">
        <v>331</v>
      </c>
      <c r="M99" s="47" t="s">
        <v>63</v>
      </c>
      <c r="N99" s="47"/>
      <c r="O99" s="48" t="s">
        <v>255</v>
      </c>
      <c r="P99" s="48" t="s">
        <v>256</v>
      </c>
    </row>
    <row r="100" spans="1:16" ht="12.75" customHeight="1" thickBot="1">
      <c r="A100" s="10" t="str">
        <f t="shared" si="13"/>
        <v> AN 22.196 </v>
      </c>
      <c r="B100" s="3" t="str">
        <f t="shared" si="14"/>
        <v>I</v>
      </c>
      <c r="C100" s="10">
        <f t="shared" si="15"/>
        <v>16051.682000000001</v>
      </c>
      <c r="D100" s="12" t="str">
        <f t="shared" si="16"/>
        <v>vis</v>
      </c>
      <c r="E100" s="45">
        <f>VLOOKUP(C100,Active!C$21:E$973,3,FALSE)</f>
        <v>-1380.0254584692468</v>
      </c>
      <c r="F100" s="3" t="s">
        <v>58</v>
      </c>
      <c r="G100" s="12" t="str">
        <f t="shared" si="17"/>
        <v>16051.682</v>
      </c>
      <c r="H100" s="10">
        <f t="shared" si="18"/>
        <v>-1380</v>
      </c>
      <c r="I100" s="46" t="s">
        <v>332</v>
      </c>
      <c r="J100" s="47" t="s">
        <v>333</v>
      </c>
      <c r="K100" s="46">
        <v>-1380</v>
      </c>
      <c r="L100" s="46" t="s">
        <v>334</v>
      </c>
      <c r="M100" s="47" t="s">
        <v>63</v>
      </c>
      <c r="N100" s="47"/>
      <c r="O100" s="48" t="s">
        <v>267</v>
      </c>
      <c r="P100" s="48" t="s">
        <v>335</v>
      </c>
    </row>
    <row r="101" spans="1:16" ht="12.75" customHeight="1" thickBot="1">
      <c r="A101" s="10" t="str">
        <f t="shared" si="13"/>
        <v> AN 22.196 </v>
      </c>
      <c r="B101" s="3" t="str">
        <f t="shared" si="14"/>
        <v>I</v>
      </c>
      <c r="C101" s="10">
        <f t="shared" si="15"/>
        <v>16055.665000000001</v>
      </c>
      <c r="D101" s="12" t="str">
        <f t="shared" si="16"/>
        <v>vis</v>
      </c>
      <c r="E101" s="45">
        <f>VLOOKUP(C101,Active!C$21:E$973,3,FALSE)</f>
        <v>-1379.0178559909141</v>
      </c>
      <c r="F101" s="3" t="s">
        <v>58</v>
      </c>
      <c r="G101" s="12" t="str">
        <f t="shared" si="17"/>
        <v>16055.665</v>
      </c>
      <c r="H101" s="10">
        <f t="shared" si="18"/>
        <v>-1379</v>
      </c>
      <c r="I101" s="46" t="s">
        <v>336</v>
      </c>
      <c r="J101" s="47" t="s">
        <v>337</v>
      </c>
      <c r="K101" s="46">
        <v>-1379</v>
      </c>
      <c r="L101" s="46" t="s">
        <v>338</v>
      </c>
      <c r="M101" s="47" t="s">
        <v>63</v>
      </c>
      <c r="N101" s="47"/>
      <c r="O101" s="48" t="s">
        <v>267</v>
      </c>
      <c r="P101" s="48" t="s">
        <v>335</v>
      </c>
    </row>
    <row r="102" spans="1:16" ht="12.75" customHeight="1" thickBot="1">
      <c r="A102" s="10" t="str">
        <f t="shared" si="13"/>
        <v> AN 246.156 </v>
      </c>
      <c r="B102" s="3" t="str">
        <f t="shared" si="14"/>
        <v>I</v>
      </c>
      <c r="C102" s="10">
        <f t="shared" si="15"/>
        <v>16826.460999999999</v>
      </c>
      <c r="D102" s="12" t="str">
        <f t="shared" si="16"/>
        <v>vis</v>
      </c>
      <c r="E102" s="45">
        <f>VLOOKUP(C102,Active!C$21:E$973,3,FALSE)</f>
        <v>-1184.0251470054834</v>
      </c>
      <c r="F102" s="3" t="s">
        <v>58</v>
      </c>
      <c r="G102" s="12" t="str">
        <f t="shared" si="17"/>
        <v>16826.461</v>
      </c>
      <c r="H102" s="10">
        <f t="shared" si="18"/>
        <v>-1184</v>
      </c>
      <c r="I102" s="46" t="s">
        <v>339</v>
      </c>
      <c r="J102" s="47" t="s">
        <v>340</v>
      </c>
      <c r="K102" s="46">
        <v>-1184</v>
      </c>
      <c r="L102" s="46" t="s">
        <v>341</v>
      </c>
      <c r="M102" s="47" t="s">
        <v>63</v>
      </c>
      <c r="N102" s="47"/>
      <c r="O102" s="48" t="s">
        <v>342</v>
      </c>
      <c r="P102" s="48" t="s">
        <v>343</v>
      </c>
    </row>
    <row r="103" spans="1:16" ht="12.75" customHeight="1" thickBot="1">
      <c r="A103" s="10" t="str">
        <f t="shared" si="13"/>
        <v> AN 246.156 </v>
      </c>
      <c r="B103" s="3" t="str">
        <f t="shared" si="14"/>
        <v>I</v>
      </c>
      <c r="C103" s="10">
        <f t="shared" si="15"/>
        <v>16842.325000000001</v>
      </c>
      <c r="D103" s="12" t="str">
        <f t="shared" si="16"/>
        <v>vis</v>
      </c>
      <c r="E103" s="45">
        <f>VLOOKUP(C103,Active!C$21:E$973,3,FALSE)</f>
        <v>-1180.0119394442802</v>
      </c>
      <c r="F103" s="3" t="s">
        <v>58</v>
      </c>
      <c r="G103" s="12" t="str">
        <f t="shared" si="17"/>
        <v>16842.325</v>
      </c>
      <c r="H103" s="10">
        <f t="shared" si="18"/>
        <v>-1180</v>
      </c>
      <c r="I103" s="46" t="s">
        <v>344</v>
      </c>
      <c r="J103" s="47" t="s">
        <v>345</v>
      </c>
      <c r="K103" s="46">
        <v>-1180</v>
      </c>
      <c r="L103" s="46" t="s">
        <v>346</v>
      </c>
      <c r="M103" s="47" t="s">
        <v>63</v>
      </c>
      <c r="N103" s="47"/>
      <c r="O103" s="48" t="s">
        <v>342</v>
      </c>
      <c r="P103" s="48" t="s">
        <v>343</v>
      </c>
    </row>
    <row r="104" spans="1:16" ht="12.75" customHeight="1" thickBot="1">
      <c r="A104" s="10" t="str">
        <f t="shared" si="13"/>
        <v> AMSG XV </v>
      </c>
      <c r="B104" s="3" t="str">
        <f t="shared" si="14"/>
        <v>I</v>
      </c>
      <c r="C104" s="10">
        <f t="shared" si="15"/>
        <v>17166.460999999999</v>
      </c>
      <c r="D104" s="12" t="str">
        <f t="shared" si="16"/>
        <v>vis</v>
      </c>
      <c r="E104" s="45">
        <f>VLOOKUP(C104,Active!C$21:E$973,3,FALSE)</f>
        <v>-1098.0133863644753</v>
      </c>
      <c r="F104" s="3" t="s">
        <v>58</v>
      </c>
      <c r="G104" s="12" t="str">
        <f t="shared" si="17"/>
        <v>17166.461</v>
      </c>
      <c r="H104" s="10">
        <f t="shared" si="18"/>
        <v>-1098</v>
      </c>
      <c r="I104" s="46" t="s">
        <v>347</v>
      </c>
      <c r="J104" s="47" t="s">
        <v>348</v>
      </c>
      <c r="K104" s="46">
        <v>-1098</v>
      </c>
      <c r="L104" s="46" t="s">
        <v>349</v>
      </c>
      <c r="M104" s="47" t="s">
        <v>63</v>
      </c>
      <c r="N104" s="47"/>
      <c r="O104" s="48" t="s">
        <v>342</v>
      </c>
      <c r="P104" s="48" t="s">
        <v>65</v>
      </c>
    </row>
    <row r="105" spans="1:16" ht="12.75" customHeight="1" thickBot="1">
      <c r="A105" s="10" t="str">
        <f t="shared" si="13"/>
        <v> AMSG XV </v>
      </c>
      <c r="B105" s="3" t="str">
        <f t="shared" si="14"/>
        <v>I</v>
      </c>
      <c r="C105" s="10">
        <f t="shared" si="15"/>
        <v>17174.453000000001</v>
      </c>
      <c r="D105" s="12" t="str">
        <f t="shared" si="16"/>
        <v>vis</v>
      </c>
      <c r="E105" s="45">
        <f>VLOOKUP(C105,Active!C$21:E$973,3,FALSE)</f>
        <v>-1095.9916040378778</v>
      </c>
      <c r="F105" s="3" t="s">
        <v>58</v>
      </c>
      <c r="G105" s="12" t="str">
        <f t="shared" si="17"/>
        <v>17174.453</v>
      </c>
      <c r="H105" s="10">
        <f t="shared" si="18"/>
        <v>-1096</v>
      </c>
      <c r="I105" s="46" t="s">
        <v>350</v>
      </c>
      <c r="J105" s="47" t="s">
        <v>351</v>
      </c>
      <c r="K105" s="46">
        <v>-1096</v>
      </c>
      <c r="L105" s="46" t="s">
        <v>235</v>
      </c>
      <c r="M105" s="47" t="s">
        <v>63</v>
      </c>
      <c r="N105" s="47"/>
      <c r="O105" s="48" t="s">
        <v>342</v>
      </c>
      <c r="P105" s="48" t="s">
        <v>65</v>
      </c>
    </row>
    <row r="106" spans="1:16" ht="12.75" customHeight="1" thickBot="1">
      <c r="A106" s="10" t="str">
        <f t="shared" si="13"/>
        <v> AMSG XV </v>
      </c>
      <c r="B106" s="3" t="str">
        <f t="shared" si="14"/>
        <v>I</v>
      </c>
      <c r="C106" s="10">
        <f t="shared" si="15"/>
        <v>17186.335999999999</v>
      </c>
      <c r="D106" s="12" t="str">
        <f t="shared" si="16"/>
        <v>vis</v>
      </c>
      <c r="E106" s="45">
        <f>VLOOKUP(C106,Active!C$21:E$973,3,FALSE)</f>
        <v>-1092.9854930034751</v>
      </c>
      <c r="F106" s="3" t="s">
        <v>58</v>
      </c>
      <c r="G106" s="12" t="str">
        <f t="shared" si="17"/>
        <v>17186.336</v>
      </c>
      <c r="H106" s="10">
        <f t="shared" si="18"/>
        <v>-1093</v>
      </c>
      <c r="I106" s="46" t="s">
        <v>352</v>
      </c>
      <c r="J106" s="47" t="s">
        <v>353</v>
      </c>
      <c r="K106" s="46">
        <v>-1093</v>
      </c>
      <c r="L106" s="46" t="s">
        <v>354</v>
      </c>
      <c r="M106" s="47" t="s">
        <v>63</v>
      </c>
      <c r="N106" s="47"/>
      <c r="O106" s="48" t="s">
        <v>342</v>
      </c>
      <c r="P106" s="48" t="s">
        <v>65</v>
      </c>
    </row>
    <row r="107" spans="1:16" ht="12.75" customHeight="1" thickBot="1">
      <c r="A107" s="10" t="str">
        <f t="shared" ref="A107:A138" si="19">P107</f>
        <v> AN 246.156 </v>
      </c>
      <c r="B107" s="3" t="str">
        <f t="shared" ref="B107:B138" si="20">IF(H107=INT(H107),"I","II")</f>
        <v>I</v>
      </c>
      <c r="C107" s="10">
        <f t="shared" ref="C107:C138" si="21">1*G107</f>
        <v>17198.153999999999</v>
      </c>
      <c r="D107" s="12" t="str">
        <f t="shared" ref="D107:D138" si="22">VLOOKUP(F107,I$1:J$5,2,FALSE)</f>
        <v>vis</v>
      </c>
      <c r="E107" s="45">
        <f>VLOOKUP(C107,Active!C$21:E$973,3,FALSE)</f>
        <v>-1089.9958253939005</v>
      </c>
      <c r="F107" s="3" t="s">
        <v>58</v>
      </c>
      <c r="G107" s="12" t="str">
        <f t="shared" ref="G107:G138" si="23">MID(I107,3,LEN(I107)-3)</f>
        <v>17198.154</v>
      </c>
      <c r="H107" s="10">
        <f t="shared" ref="H107:H138" si="24">1*K107</f>
        <v>-1090</v>
      </c>
      <c r="I107" s="46" t="s">
        <v>355</v>
      </c>
      <c r="J107" s="47" t="s">
        <v>356</v>
      </c>
      <c r="K107" s="46">
        <v>-1090</v>
      </c>
      <c r="L107" s="46" t="s">
        <v>93</v>
      </c>
      <c r="M107" s="47" t="s">
        <v>63</v>
      </c>
      <c r="N107" s="47"/>
      <c r="O107" s="48" t="s">
        <v>342</v>
      </c>
      <c r="P107" s="48" t="s">
        <v>343</v>
      </c>
    </row>
    <row r="108" spans="1:16" ht="12.75" customHeight="1" thickBot="1">
      <c r="A108" s="10" t="str">
        <f t="shared" si="19"/>
        <v> AMSG XV </v>
      </c>
      <c r="B108" s="3" t="str">
        <f t="shared" si="20"/>
        <v>I</v>
      </c>
      <c r="C108" s="10">
        <f t="shared" si="21"/>
        <v>17498.471000000001</v>
      </c>
      <c r="D108" s="12" t="str">
        <f t="shared" si="22"/>
        <v>vis</v>
      </c>
      <c r="E108" s="45">
        <f>VLOOKUP(C108,Active!C$21:E$973,3,FALSE)</f>
        <v>-1014.0229020985302</v>
      </c>
      <c r="F108" s="3" t="s">
        <v>58</v>
      </c>
      <c r="G108" s="12" t="str">
        <f t="shared" si="23"/>
        <v>17498.471</v>
      </c>
      <c r="H108" s="10">
        <f t="shared" si="24"/>
        <v>-1014</v>
      </c>
      <c r="I108" s="46" t="s">
        <v>357</v>
      </c>
      <c r="J108" s="47" t="s">
        <v>358</v>
      </c>
      <c r="K108" s="46">
        <v>-1014</v>
      </c>
      <c r="L108" s="46" t="s">
        <v>275</v>
      </c>
      <c r="M108" s="47" t="s">
        <v>63</v>
      </c>
      <c r="N108" s="47"/>
      <c r="O108" s="48" t="s">
        <v>342</v>
      </c>
      <c r="P108" s="48" t="s">
        <v>65</v>
      </c>
    </row>
    <row r="109" spans="1:16" ht="12.75" customHeight="1" thickBot="1">
      <c r="A109" s="10" t="str">
        <f t="shared" si="19"/>
        <v> AN 246.156 </v>
      </c>
      <c r="B109" s="3" t="str">
        <f t="shared" si="20"/>
        <v>I</v>
      </c>
      <c r="C109" s="10">
        <f t="shared" si="21"/>
        <v>17589.465</v>
      </c>
      <c r="D109" s="12" t="str">
        <f t="shared" si="22"/>
        <v>vis</v>
      </c>
      <c r="E109" s="45">
        <f>VLOOKUP(C109,Active!C$21:E$973,3,FALSE)</f>
        <v>-991.00362519333078</v>
      </c>
      <c r="F109" s="3" t="s">
        <v>58</v>
      </c>
      <c r="G109" s="12" t="str">
        <f t="shared" si="23"/>
        <v>17589.465</v>
      </c>
      <c r="H109" s="10">
        <f t="shared" si="24"/>
        <v>-991</v>
      </c>
      <c r="I109" s="46" t="s">
        <v>359</v>
      </c>
      <c r="J109" s="47" t="s">
        <v>360</v>
      </c>
      <c r="K109" s="46">
        <v>-991</v>
      </c>
      <c r="L109" s="46" t="s">
        <v>361</v>
      </c>
      <c r="M109" s="47" t="s">
        <v>63</v>
      </c>
      <c r="N109" s="47"/>
      <c r="O109" s="48" t="s">
        <v>342</v>
      </c>
      <c r="P109" s="48" t="s">
        <v>343</v>
      </c>
    </row>
    <row r="110" spans="1:16" ht="12.75" customHeight="1" thickBot="1">
      <c r="A110" s="10" t="str">
        <f t="shared" si="19"/>
        <v> AN 246.156 </v>
      </c>
      <c r="B110" s="3" t="str">
        <f t="shared" si="20"/>
        <v>I</v>
      </c>
      <c r="C110" s="10">
        <f t="shared" si="21"/>
        <v>17609.224999999999</v>
      </c>
      <c r="D110" s="12" t="str">
        <f t="shared" si="22"/>
        <v>vis</v>
      </c>
      <c r="E110" s="45">
        <f>VLOOKUP(C110,Active!C$21:E$973,3,FALSE)</f>
        <v>-986.00482404548904</v>
      </c>
      <c r="F110" s="3" t="s">
        <v>58</v>
      </c>
      <c r="G110" s="12" t="str">
        <f t="shared" si="23"/>
        <v>17609.225</v>
      </c>
      <c r="H110" s="10">
        <f t="shared" si="24"/>
        <v>-986</v>
      </c>
      <c r="I110" s="46" t="s">
        <v>362</v>
      </c>
      <c r="J110" s="47" t="s">
        <v>363</v>
      </c>
      <c r="K110" s="46">
        <v>-986</v>
      </c>
      <c r="L110" s="46" t="s">
        <v>364</v>
      </c>
      <c r="M110" s="47" t="s">
        <v>63</v>
      </c>
      <c r="N110" s="47"/>
      <c r="O110" s="48" t="s">
        <v>342</v>
      </c>
      <c r="P110" s="48" t="s">
        <v>343</v>
      </c>
    </row>
    <row r="111" spans="1:16" ht="12.75" customHeight="1" thickBot="1">
      <c r="A111" s="10" t="str">
        <f t="shared" si="19"/>
        <v> AN 246.156 </v>
      </c>
      <c r="B111" s="3" t="str">
        <f t="shared" si="20"/>
        <v>I</v>
      </c>
      <c r="C111" s="10">
        <f t="shared" si="21"/>
        <v>17866.210999999999</v>
      </c>
      <c r="D111" s="12" t="str">
        <f t="shared" si="22"/>
        <v>vis</v>
      </c>
      <c r="E111" s="45">
        <f>VLOOKUP(C111,Active!C$21:E$973,3,FALSE)</f>
        <v>-920.99359369228262</v>
      </c>
      <c r="F111" s="3" t="s">
        <v>58</v>
      </c>
      <c r="G111" s="12" t="str">
        <f t="shared" si="23"/>
        <v>17866.211</v>
      </c>
      <c r="H111" s="10">
        <f t="shared" si="24"/>
        <v>-921</v>
      </c>
      <c r="I111" s="46" t="s">
        <v>365</v>
      </c>
      <c r="J111" s="47" t="s">
        <v>366</v>
      </c>
      <c r="K111" s="46">
        <v>-921</v>
      </c>
      <c r="L111" s="46" t="s">
        <v>367</v>
      </c>
      <c r="M111" s="47" t="s">
        <v>63</v>
      </c>
      <c r="N111" s="47"/>
      <c r="O111" s="48" t="s">
        <v>342</v>
      </c>
      <c r="P111" s="48" t="s">
        <v>343</v>
      </c>
    </row>
    <row r="112" spans="1:16" ht="12.75" customHeight="1" thickBot="1">
      <c r="A112" s="10" t="str">
        <f t="shared" si="19"/>
        <v> AN 246.156 </v>
      </c>
      <c r="B112" s="3" t="str">
        <f t="shared" si="20"/>
        <v>I</v>
      </c>
      <c r="C112" s="10">
        <f t="shared" si="21"/>
        <v>18265.471000000001</v>
      </c>
      <c r="D112" s="12" t="str">
        <f t="shared" si="22"/>
        <v>vis</v>
      </c>
      <c r="E112" s="45">
        <f>VLOOKUP(C112,Active!C$21:E$973,3,FALSE)</f>
        <v>-819.99048912307933</v>
      </c>
      <c r="F112" s="3" t="s">
        <v>58</v>
      </c>
      <c r="G112" s="12" t="str">
        <f t="shared" si="23"/>
        <v>18265.471</v>
      </c>
      <c r="H112" s="10">
        <f t="shared" si="24"/>
        <v>-820</v>
      </c>
      <c r="I112" s="46" t="s">
        <v>368</v>
      </c>
      <c r="J112" s="47" t="s">
        <v>369</v>
      </c>
      <c r="K112" s="46">
        <v>-820</v>
      </c>
      <c r="L112" s="46" t="s">
        <v>370</v>
      </c>
      <c r="M112" s="47" t="s">
        <v>63</v>
      </c>
      <c r="N112" s="47"/>
      <c r="O112" s="48" t="s">
        <v>342</v>
      </c>
      <c r="P112" s="48" t="s">
        <v>343</v>
      </c>
    </row>
    <row r="113" spans="1:16" ht="12.75" customHeight="1" thickBot="1">
      <c r="A113" s="10" t="str">
        <f t="shared" si="19"/>
        <v> AMSG XV </v>
      </c>
      <c r="B113" s="3" t="str">
        <f t="shared" si="20"/>
        <v>I</v>
      </c>
      <c r="C113" s="10">
        <f t="shared" si="21"/>
        <v>18285.275000000001</v>
      </c>
      <c r="D113" s="12" t="str">
        <f t="shared" si="22"/>
        <v>vis</v>
      </c>
      <c r="E113" s="45">
        <f>VLOOKUP(C113,Active!C$21:E$973,3,FALSE)</f>
        <v>-814.98055704150715</v>
      </c>
      <c r="F113" s="3" t="s">
        <v>58</v>
      </c>
      <c r="G113" s="12" t="str">
        <f t="shared" si="23"/>
        <v>18285.275</v>
      </c>
      <c r="H113" s="10">
        <f t="shared" si="24"/>
        <v>-815</v>
      </c>
      <c r="I113" s="46" t="s">
        <v>371</v>
      </c>
      <c r="J113" s="47" t="s">
        <v>372</v>
      </c>
      <c r="K113" s="46">
        <v>-815</v>
      </c>
      <c r="L113" s="46" t="s">
        <v>373</v>
      </c>
      <c r="M113" s="47" t="s">
        <v>63</v>
      </c>
      <c r="N113" s="47"/>
      <c r="O113" s="48" t="s">
        <v>374</v>
      </c>
      <c r="P113" s="48" t="s">
        <v>65</v>
      </c>
    </row>
    <row r="114" spans="1:16" ht="12.75" customHeight="1" thickBot="1">
      <c r="A114" s="10" t="str">
        <f t="shared" si="19"/>
        <v> AN 216.100 </v>
      </c>
      <c r="B114" s="3" t="str">
        <f t="shared" si="20"/>
        <v>I</v>
      </c>
      <c r="C114" s="10">
        <f t="shared" si="21"/>
        <v>18332.651999999998</v>
      </c>
      <c r="D114" s="12" t="str">
        <f t="shared" si="22"/>
        <v>vis</v>
      </c>
      <c r="E114" s="45">
        <f>VLOOKUP(C114,Active!C$21:E$973,3,FALSE)</f>
        <v>-802.99532414771659</v>
      </c>
      <c r="F114" s="3" t="s">
        <v>58</v>
      </c>
      <c r="G114" s="12" t="str">
        <f t="shared" si="23"/>
        <v>18332.652</v>
      </c>
      <c r="H114" s="10">
        <f t="shared" si="24"/>
        <v>-803</v>
      </c>
      <c r="I114" s="46" t="s">
        <v>375</v>
      </c>
      <c r="J114" s="47" t="s">
        <v>376</v>
      </c>
      <c r="K114" s="46">
        <v>-803</v>
      </c>
      <c r="L114" s="46" t="s">
        <v>142</v>
      </c>
      <c r="M114" s="47" t="s">
        <v>63</v>
      </c>
      <c r="N114" s="47"/>
      <c r="O114" s="48" t="s">
        <v>342</v>
      </c>
      <c r="P114" s="48" t="s">
        <v>377</v>
      </c>
    </row>
    <row r="115" spans="1:16" ht="12.75" customHeight="1" thickBot="1">
      <c r="A115" s="10" t="str">
        <f t="shared" si="19"/>
        <v>VSB 47 </v>
      </c>
      <c r="B115" s="3" t="str">
        <f t="shared" si="20"/>
        <v>I</v>
      </c>
      <c r="C115" s="10">
        <f t="shared" si="21"/>
        <v>18526.257000000001</v>
      </c>
      <c r="D115" s="12" t="str">
        <f t="shared" si="22"/>
        <v>vis</v>
      </c>
      <c r="E115" s="45">
        <f>VLOOKUP(C115,Active!C$21:E$973,3,FALSE)</f>
        <v>-754.01795085682647</v>
      </c>
      <c r="F115" s="3" t="s">
        <v>58</v>
      </c>
      <c r="G115" s="12" t="str">
        <f t="shared" si="23"/>
        <v>18526.257</v>
      </c>
      <c r="H115" s="10">
        <f t="shared" si="24"/>
        <v>-754</v>
      </c>
      <c r="I115" s="46" t="s">
        <v>378</v>
      </c>
      <c r="J115" s="47" t="s">
        <v>379</v>
      </c>
      <c r="K115" s="46">
        <v>-754</v>
      </c>
      <c r="L115" s="46" t="s">
        <v>338</v>
      </c>
      <c r="M115" s="47" t="s">
        <v>63</v>
      </c>
      <c r="N115" s="47"/>
      <c r="O115" s="48" t="s">
        <v>380</v>
      </c>
      <c r="P115" s="49" t="s">
        <v>381</v>
      </c>
    </row>
    <row r="116" spans="1:16" ht="12.75" customHeight="1" thickBot="1">
      <c r="A116" s="10" t="str">
        <f t="shared" si="19"/>
        <v> AMSG XV </v>
      </c>
      <c r="B116" s="3" t="str">
        <f t="shared" si="20"/>
        <v>I</v>
      </c>
      <c r="C116" s="10">
        <f t="shared" si="21"/>
        <v>18593.54</v>
      </c>
      <c r="D116" s="12" t="str">
        <f t="shared" si="22"/>
        <v>vis</v>
      </c>
      <c r="E116" s="45">
        <f>VLOOKUP(C116,Active!C$21:E$973,3,FALSE)</f>
        <v>-736.99698235327082</v>
      </c>
      <c r="F116" s="3" t="s">
        <v>58</v>
      </c>
      <c r="G116" s="12" t="str">
        <f t="shared" si="23"/>
        <v>18593.540</v>
      </c>
      <c r="H116" s="10">
        <f t="shared" si="24"/>
        <v>-737</v>
      </c>
      <c r="I116" s="46" t="s">
        <v>382</v>
      </c>
      <c r="J116" s="47" t="s">
        <v>383</v>
      </c>
      <c r="K116" s="46">
        <v>-737</v>
      </c>
      <c r="L116" s="46" t="s">
        <v>130</v>
      </c>
      <c r="M116" s="47" t="s">
        <v>63</v>
      </c>
      <c r="N116" s="47"/>
      <c r="O116" s="48" t="s">
        <v>374</v>
      </c>
      <c r="P116" s="48" t="s">
        <v>65</v>
      </c>
    </row>
    <row r="117" spans="1:16" ht="12.75" customHeight="1" thickBot="1">
      <c r="A117" s="10" t="str">
        <f t="shared" si="19"/>
        <v> AN 246.156 </v>
      </c>
      <c r="B117" s="3" t="str">
        <f t="shared" si="20"/>
        <v>I</v>
      </c>
      <c r="C117" s="10">
        <f t="shared" si="21"/>
        <v>18601.436000000002</v>
      </c>
      <c r="D117" s="12" t="str">
        <f t="shared" si="22"/>
        <v>vis</v>
      </c>
      <c r="E117" s="45">
        <f>VLOOKUP(C117,Active!C$21:E$973,3,FALSE)</f>
        <v>-734.99948570026652</v>
      </c>
      <c r="F117" s="3" t="s">
        <v>58</v>
      </c>
      <c r="G117" s="12" t="str">
        <f t="shared" si="23"/>
        <v>18601.436</v>
      </c>
      <c r="H117" s="10">
        <f t="shared" si="24"/>
        <v>-735</v>
      </c>
      <c r="I117" s="46" t="s">
        <v>384</v>
      </c>
      <c r="J117" s="47" t="s">
        <v>385</v>
      </c>
      <c r="K117" s="46">
        <v>-735</v>
      </c>
      <c r="L117" s="46" t="s">
        <v>308</v>
      </c>
      <c r="M117" s="47" t="s">
        <v>63</v>
      </c>
      <c r="N117" s="47"/>
      <c r="O117" s="48" t="s">
        <v>342</v>
      </c>
      <c r="P117" s="48" t="s">
        <v>343</v>
      </c>
    </row>
    <row r="118" spans="1:16" ht="12.75" customHeight="1" thickBot="1">
      <c r="A118" s="10" t="str">
        <f t="shared" si="19"/>
        <v> AMSG XV </v>
      </c>
      <c r="B118" s="3" t="str">
        <f t="shared" si="20"/>
        <v>I</v>
      </c>
      <c r="C118" s="10">
        <f t="shared" si="21"/>
        <v>18605.38</v>
      </c>
      <c r="D118" s="12" t="str">
        <f t="shared" si="22"/>
        <v>vis</v>
      </c>
      <c r="E118" s="45">
        <f>VLOOKUP(C118,Active!C$21:E$973,3,FALSE)</f>
        <v>-734.00174927683099</v>
      </c>
      <c r="F118" s="3" t="s">
        <v>58</v>
      </c>
      <c r="G118" s="12" t="str">
        <f t="shared" si="23"/>
        <v>18605.380</v>
      </c>
      <c r="H118" s="10">
        <f t="shared" si="24"/>
        <v>-734</v>
      </c>
      <c r="I118" s="46" t="s">
        <v>386</v>
      </c>
      <c r="J118" s="47" t="s">
        <v>387</v>
      </c>
      <c r="K118" s="46">
        <v>-734</v>
      </c>
      <c r="L118" s="46" t="s">
        <v>110</v>
      </c>
      <c r="M118" s="47" t="s">
        <v>63</v>
      </c>
      <c r="N118" s="47"/>
      <c r="O118" s="48" t="s">
        <v>374</v>
      </c>
      <c r="P118" s="48" t="s">
        <v>65</v>
      </c>
    </row>
    <row r="119" spans="1:16" ht="12.75" customHeight="1" thickBot="1">
      <c r="A119" s="10" t="str">
        <f t="shared" si="19"/>
        <v> AMSG XV </v>
      </c>
      <c r="B119" s="3" t="str">
        <f t="shared" si="20"/>
        <v>I</v>
      </c>
      <c r="C119" s="10">
        <f t="shared" si="21"/>
        <v>18676.343000000001</v>
      </c>
      <c r="D119" s="12" t="str">
        <f t="shared" si="22"/>
        <v>vis</v>
      </c>
      <c r="E119" s="45">
        <f>VLOOKUP(C119,Active!C$21:E$973,3,FALSE)</f>
        <v>-716.04982995221962</v>
      </c>
      <c r="F119" s="3" t="s">
        <v>58</v>
      </c>
      <c r="G119" s="12" t="str">
        <f t="shared" si="23"/>
        <v>18676.343</v>
      </c>
      <c r="H119" s="10">
        <f t="shared" si="24"/>
        <v>-716</v>
      </c>
      <c r="I119" s="46" t="s">
        <v>388</v>
      </c>
      <c r="J119" s="47" t="s">
        <v>389</v>
      </c>
      <c r="K119" s="46">
        <v>-716</v>
      </c>
      <c r="L119" s="46" t="s">
        <v>390</v>
      </c>
      <c r="M119" s="47" t="s">
        <v>63</v>
      </c>
      <c r="N119" s="47"/>
      <c r="O119" s="48" t="s">
        <v>391</v>
      </c>
      <c r="P119" s="48" t="s">
        <v>65</v>
      </c>
    </row>
    <row r="120" spans="1:16" ht="12.75" customHeight="1" thickBot="1">
      <c r="A120" s="10" t="str">
        <f t="shared" si="19"/>
        <v> AN 246.156 </v>
      </c>
      <c r="B120" s="3" t="str">
        <f t="shared" si="20"/>
        <v>I</v>
      </c>
      <c r="C120" s="10">
        <f t="shared" si="21"/>
        <v>19024.377</v>
      </c>
      <c r="D120" s="12" t="str">
        <f t="shared" si="22"/>
        <v>vis</v>
      </c>
      <c r="E120" s="45">
        <f>VLOOKUP(C120,Active!C$21:E$973,3,FALSE)</f>
        <v>-628.00566200241781</v>
      </c>
      <c r="F120" s="3" t="s">
        <v>58</v>
      </c>
      <c r="G120" s="12" t="str">
        <f t="shared" si="23"/>
        <v>19024.377</v>
      </c>
      <c r="H120" s="10">
        <f t="shared" si="24"/>
        <v>-628</v>
      </c>
      <c r="I120" s="46" t="s">
        <v>392</v>
      </c>
      <c r="J120" s="47" t="s">
        <v>393</v>
      </c>
      <c r="K120" s="46">
        <v>-628</v>
      </c>
      <c r="L120" s="46" t="s">
        <v>90</v>
      </c>
      <c r="M120" s="47" t="s">
        <v>63</v>
      </c>
      <c r="N120" s="47"/>
      <c r="O120" s="48" t="s">
        <v>342</v>
      </c>
      <c r="P120" s="48" t="s">
        <v>343</v>
      </c>
    </row>
    <row r="121" spans="1:16" ht="12.75" customHeight="1" thickBot="1">
      <c r="A121" s="10" t="str">
        <f t="shared" si="19"/>
        <v>VSB 47 </v>
      </c>
      <c r="B121" s="3" t="str">
        <f t="shared" si="20"/>
        <v>I</v>
      </c>
      <c r="C121" s="10">
        <f t="shared" si="21"/>
        <v>19072.060000000001</v>
      </c>
      <c r="D121" s="12" t="str">
        <f t="shared" si="22"/>
        <v>vis</v>
      </c>
      <c r="E121" s="45">
        <f>VLOOKUP(C121,Active!C$21:E$973,3,FALSE)</f>
        <v>-615.94301852404942</v>
      </c>
      <c r="F121" s="3" t="s">
        <v>58</v>
      </c>
      <c r="G121" s="12" t="str">
        <f t="shared" si="23"/>
        <v>19072.06</v>
      </c>
      <c r="H121" s="10">
        <f t="shared" si="24"/>
        <v>-616</v>
      </c>
      <c r="I121" s="46" t="s">
        <v>394</v>
      </c>
      <c r="J121" s="47" t="s">
        <v>395</v>
      </c>
      <c r="K121" s="46">
        <v>-616</v>
      </c>
      <c r="L121" s="46" t="s">
        <v>396</v>
      </c>
      <c r="M121" s="47" t="s">
        <v>63</v>
      </c>
      <c r="N121" s="47"/>
      <c r="O121" s="48" t="s">
        <v>380</v>
      </c>
      <c r="P121" s="49" t="s">
        <v>381</v>
      </c>
    </row>
    <row r="122" spans="1:16" ht="12.75" customHeight="1" thickBot="1">
      <c r="A122" s="10" t="str">
        <f t="shared" si="19"/>
        <v> AN 192.201 </v>
      </c>
      <c r="B122" s="3" t="str">
        <f t="shared" si="20"/>
        <v>I</v>
      </c>
      <c r="C122" s="10">
        <f t="shared" si="21"/>
        <v>19348.631000000001</v>
      </c>
      <c r="D122" s="12" t="str">
        <f t="shared" si="22"/>
        <v>vis</v>
      </c>
      <c r="E122" s="45">
        <f>VLOOKUP(C122,Active!C$21:E$973,3,FALSE)</f>
        <v>-545.97725778215442</v>
      </c>
      <c r="F122" s="3" t="s">
        <v>58</v>
      </c>
      <c r="G122" s="12" t="str">
        <f t="shared" si="23"/>
        <v>19348.631</v>
      </c>
      <c r="H122" s="10">
        <f t="shared" si="24"/>
        <v>-546</v>
      </c>
      <c r="I122" s="46" t="s">
        <v>397</v>
      </c>
      <c r="J122" s="47" t="s">
        <v>398</v>
      </c>
      <c r="K122" s="46">
        <v>-546</v>
      </c>
      <c r="L122" s="46" t="s">
        <v>399</v>
      </c>
      <c r="M122" s="47" t="s">
        <v>63</v>
      </c>
      <c r="N122" s="47"/>
      <c r="O122" s="48" t="s">
        <v>400</v>
      </c>
      <c r="P122" s="48" t="s">
        <v>401</v>
      </c>
    </row>
    <row r="123" spans="1:16" ht="12.75" customHeight="1" thickBot="1">
      <c r="A123" s="10" t="str">
        <f t="shared" si="19"/>
        <v> AN 246.156 </v>
      </c>
      <c r="B123" s="3" t="str">
        <f t="shared" si="20"/>
        <v>I</v>
      </c>
      <c r="C123" s="10">
        <f t="shared" si="21"/>
        <v>19431.552</v>
      </c>
      <c r="D123" s="12" t="str">
        <f t="shared" si="22"/>
        <v>vis</v>
      </c>
      <c r="E123" s="45">
        <f>VLOOKUP(C123,Active!C$21:E$973,3,FALSE)</f>
        <v>-525.00025424064586</v>
      </c>
      <c r="F123" s="3" t="s">
        <v>58</v>
      </c>
      <c r="G123" s="12" t="str">
        <f t="shared" si="23"/>
        <v>19431.552</v>
      </c>
      <c r="H123" s="10">
        <f t="shared" si="24"/>
        <v>-525</v>
      </c>
      <c r="I123" s="46" t="s">
        <v>402</v>
      </c>
      <c r="J123" s="47" t="s">
        <v>403</v>
      </c>
      <c r="K123" s="46">
        <v>-525</v>
      </c>
      <c r="L123" s="46" t="s">
        <v>303</v>
      </c>
      <c r="M123" s="47" t="s">
        <v>63</v>
      </c>
      <c r="N123" s="47"/>
      <c r="O123" s="48" t="s">
        <v>342</v>
      </c>
      <c r="P123" s="48" t="s">
        <v>343</v>
      </c>
    </row>
    <row r="124" spans="1:16" ht="12.75" customHeight="1" thickBot="1">
      <c r="A124" s="10" t="str">
        <f t="shared" si="19"/>
        <v> AN 246.156 </v>
      </c>
      <c r="B124" s="3" t="str">
        <f t="shared" si="20"/>
        <v>I</v>
      </c>
      <c r="C124" s="10">
        <f t="shared" si="21"/>
        <v>19672.704000000002</v>
      </c>
      <c r="D124" s="12" t="str">
        <f t="shared" si="22"/>
        <v>vis</v>
      </c>
      <c r="E124" s="45">
        <f>VLOOKUP(C124,Active!C$21:E$973,3,FALSE)</f>
        <v>-463.99464217564423</v>
      </c>
      <c r="F124" s="3" t="s">
        <v>58</v>
      </c>
      <c r="G124" s="12" t="str">
        <f t="shared" si="23"/>
        <v>19672.704</v>
      </c>
      <c r="H124" s="10">
        <f t="shared" si="24"/>
        <v>-464</v>
      </c>
      <c r="I124" s="46" t="s">
        <v>404</v>
      </c>
      <c r="J124" s="47" t="s">
        <v>405</v>
      </c>
      <c r="K124" s="46">
        <v>-464</v>
      </c>
      <c r="L124" s="46" t="s">
        <v>324</v>
      </c>
      <c r="M124" s="47" t="s">
        <v>63</v>
      </c>
      <c r="N124" s="47"/>
      <c r="O124" s="48" t="s">
        <v>342</v>
      </c>
      <c r="P124" s="48" t="s">
        <v>343</v>
      </c>
    </row>
    <row r="125" spans="1:16" ht="12.75" customHeight="1" thickBot="1">
      <c r="A125" s="10" t="str">
        <f t="shared" si="19"/>
        <v> AN 246.156 </v>
      </c>
      <c r="B125" s="3" t="str">
        <f t="shared" si="20"/>
        <v>I</v>
      </c>
      <c r="C125" s="10">
        <f t="shared" si="21"/>
        <v>19783.347000000002</v>
      </c>
      <c r="D125" s="12" t="str">
        <f t="shared" si="22"/>
        <v>vis</v>
      </c>
      <c r="E125" s="45">
        <f>VLOOKUP(C125,Active!C$21:E$973,3,FALSE)</f>
        <v>-436.00464443269402</v>
      </c>
      <c r="F125" s="3" t="s">
        <v>58</v>
      </c>
      <c r="G125" s="12" t="str">
        <f t="shared" si="23"/>
        <v>19783.347</v>
      </c>
      <c r="H125" s="10">
        <f t="shared" si="24"/>
        <v>-436</v>
      </c>
      <c r="I125" s="46" t="s">
        <v>406</v>
      </c>
      <c r="J125" s="47" t="s">
        <v>407</v>
      </c>
      <c r="K125" s="46">
        <v>-436</v>
      </c>
      <c r="L125" s="46" t="s">
        <v>408</v>
      </c>
      <c r="M125" s="47" t="s">
        <v>63</v>
      </c>
      <c r="N125" s="47"/>
      <c r="O125" s="48" t="s">
        <v>342</v>
      </c>
      <c r="P125" s="48" t="s">
        <v>343</v>
      </c>
    </row>
    <row r="126" spans="1:16" ht="12.75" customHeight="1" thickBot="1">
      <c r="A126" s="10" t="str">
        <f t="shared" si="19"/>
        <v> AN 246.156 </v>
      </c>
      <c r="B126" s="3" t="str">
        <f t="shared" si="20"/>
        <v>I</v>
      </c>
      <c r="C126" s="10">
        <f t="shared" si="21"/>
        <v>20020.52</v>
      </c>
      <c r="D126" s="12" t="str">
        <f t="shared" si="22"/>
        <v>vis</v>
      </c>
      <c r="E126" s="45">
        <f>VLOOKUP(C126,Active!C$21:E$973,3,FALSE)</f>
        <v>-376.00562294295946</v>
      </c>
      <c r="F126" s="3" t="s">
        <v>58</v>
      </c>
      <c r="G126" s="12" t="str">
        <f t="shared" si="23"/>
        <v>20020.520</v>
      </c>
      <c r="H126" s="10">
        <f t="shared" si="24"/>
        <v>-376</v>
      </c>
      <c r="I126" s="46" t="s">
        <v>409</v>
      </c>
      <c r="J126" s="47" t="s">
        <v>410</v>
      </c>
      <c r="K126" s="46">
        <v>-376</v>
      </c>
      <c r="L126" s="46" t="s">
        <v>90</v>
      </c>
      <c r="M126" s="47" t="s">
        <v>63</v>
      </c>
      <c r="N126" s="47"/>
      <c r="O126" s="48" t="s">
        <v>342</v>
      </c>
      <c r="P126" s="48" t="s">
        <v>343</v>
      </c>
    </row>
    <row r="127" spans="1:16" ht="12.75" customHeight="1" thickBot="1">
      <c r="A127" s="10" t="str">
        <f t="shared" si="19"/>
        <v> AN 246.156 </v>
      </c>
      <c r="B127" s="3" t="str">
        <f t="shared" si="20"/>
        <v>I</v>
      </c>
      <c r="C127" s="10">
        <f t="shared" si="21"/>
        <v>20364.415000000001</v>
      </c>
      <c r="D127" s="12" t="str">
        <f t="shared" si="22"/>
        <v>vis</v>
      </c>
      <c r="E127" s="45">
        <f>VLOOKUP(C127,Active!C$21:E$973,3,FALSE)</f>
        <v>-289.00852169107844</v>
      </c>
      <c r="F127" s="3" t="s">
        <v>58</v>
      </c>
      <c r="G127" s="12" t="str">
        <f t="shared" si="23"/>
        <v>20364.415</v>
      </c>
      <c r="H127" s="10">
        <f t="shared" si="24"/>
        <v>-289</v>
      </c>
      <c r="I127" s="46" t="s">
        <v>411</v>
      </c>
      <c r="J127" s="47" t="s">
        <v>412</v>
      </c>
      <c r="K127" s="46">
        <v>-289</v>
      </c>
      <c r="L127" s="46" t="s">
        <v>68</v>
      </c>
      <c r="M127" s="47" t="s">
        <v>63</v>
      </c>
      <c r="N127" s="47"/>
      <c r="O127" s="48" t="s">
        <v>342</v>
      </c>
      <c r="P127" s="48" t="s">
        <v>343</v>
      </c>
    </row>
    <row r="128" spans="1:16" ht="12.75" customHeight="1" thickBot="1">
      <c r="A128" s="10" t="str">
        <f t="shared" si="19"/>
        <v> AN 246.156 </v>
      </c>
      <c r="B128" s="3" t="str">
        <f t="shared" si="20"/>
        <v>I</v>
      </c>
      <c r="C128" s="10">
        <f t="shared" si="21"/>
        <v>20554.2</v>
      </c>
      <c r="D128" s="12" t="str">
        <f t="shared" si="22"/>
        <v>vis</v>
      </c>
      <c r="E128" s="45">
        <f>VLOOKUP(C128,Active!C$21:E$973,3,FALSE)</f>
        <v>-240.99751582856743</v>
      </c>
      <c r="F128" s="3" t="s">
        <v>58</v>
      </c>
      <c r="G128" s="12" t="str">
        <f t="shared" si="23"/>
        <v>20554.200</v>
      </c>
      <c r="H128" s="10">
        <f t="shared" si="24"/>
        <v>-241</v>
      </c>
      <c r="I128" s="46" t="s">
        <v>413</v>
      </c>
      <c r="J128" s="47" t="s">
        <v>414</v>
      </c>
      <c r="K128" s="46">
        <v>-241</v>
      </c>
      <c r="L128" s="46" t="s">
        <v>415</v>
      </c>
      <c r="M128" s="47" t="s">
        <v>63</v>
      </c>
      <c r="N128" s="47"/>
      <c r="O128" s="48" t="s">
        <v>342</v>
      </c>
      <c r="P128" s="48" t="s">
        <v>343</v>
      </c>
    </row>
    <row r="129" spans="1:16" ht="12.75" customHeight="1" thickBot="1">
      <c r="A129" s="10" t="str">
        <f t="shared" si="19"/>
        <v> AAB 1.20 </v>
      </c>
      <c r="B129" s="3" t="str">
        <f t="shared" si="20"/>
        <v>I</v>
      </c>
      <c r="C129" s="10">
        <f t="shared" si="21"/>
        <v>22617.572</v>
      </c>
      <c r="D129" s="12" t="str">
        <f t="shared" si="22"/>
        <v>vis</v>
      </c>
      <c r="E129" s="45">
        <f>VLOOKUP(C129,Active!C$21:E$973,3,FALSE)</f>
        <v>280.98559763425123</v>
      </c>
      <c r="F129" s="3" t="s">
        <v>58</v>
      </c>
      <c r="G129" s="12" t="str">
        <f t="shared" si="23"/>
        <v>22617.572</v>
      </c>
      <c r="H129" s="10">
        <f t="shared" si="24"/>
        <v>281</v>
      </c>
      <c r="I129" s="46" t="s">
        <v>416</v>
      </c>
      <c r="J129" s="47" t="s">
        <v>417</v>
      </c>
      <c r="K129" s="46">
        <v>281</v>
      </c>
      <c r="L129" s="46" t="s">
        <v>418</v>
      </c>
      <c r="M129" s="47" t="s">
        <v>63</v>
      </c>
      <c r="N129" s="47"/>
      <c r="O129" s="48" t="s">
        <v>419</v>
      </c>
      <c r="P129" s="48" t="s">
        <v>420</v>
      </c>
    </row>
    <row r="130" spans="1:16" ht="12.75" customHeight="1" thickBot="1">
      <c r="A130" s="10" t="str">
        <f t="shared" si="19"/>
        <v> AAB 1.20 </v>
      </c>
      <c r="B130" s="3" t="str">
        <f t="shared" si="20"/>
        <v>I</v>
      </c>
      <c r="C130" s="10">
        <f t="shared" si="21"/>
        <v>23072.2</v>
      </c>
      <c r="D130" s="12" t="str">
        <f t="shared" si="22"/>
        <v>vis</v>
      </c>
      <c r="E130" s="45">
        <f>VLOOKUP(C130,Active!C$21:E$973,3,FALSE)</f>
        <v>395.99546444807572</v>
      </c>
      <c r="F130" s="3" t="s">
        <v>58</v>
      </c>
      <c r="G130" s="12" t="str">
        <f t="shared" si="23"/>
        <v>23072.200</v>
      </c>
      <c r="H130" s="10">
        <f t="shared" si="24"/>
        <v>396</v>
      </c>
      <c r="I130" s="46" t="s">
        <v>421</v>
      </c>
      <c r="J130" s="47" t="s">
        <v>422</v>
      </c>
      <c r="K130" s="46">
        <v>396</v>
      </c>
      <c r="L130" s="46" t="s">
        <v>408</v>
      </c>
      <c r="M130" s="47" t="s">
        <v>63</v>
      </c>
      <c r="N130" s="47"/>
      <c r="O130" s="48" t="s">
        <v>419</v>
      </c>
      <c r="P130" s="48" t="s">
        <v>420</v>
      </c>
    </row>
    <row r="131" spans="1:16" ht="12.75" customHeight="1" thickBot="1">
      <c r="A131" s="10" t="str">
        <f t="shared" si="19"/>
        <v> PSMO 8.1.53 </v>
      </c>
      <c r="B131" s="3" t="str">
        <f t="shared" si="20"/>
        <v>I</v>
      </c>
      <c r="C131" s="10">
        <f t="shared" si="21"/>
        <v>23293.600999999999</v>
      </c>
      <c r="D131" s="12" t="str">
        <f t="shared" si="22"/>
        <v>vis</v>
      </c>
      <c r="E131" s="45">
        <f>VLOOKUP(C131,Active!C$21:E$973,3,FALSE)</f>
        <v>452.00455214713361</v>
      </c>
      <c r="F131" s="3" t="s">
        <v>58</v>
      </c>
      <c r="G131" s="12" t="str">
        <f t="shared" si="23"/>
        <v>23293.601</v>
      </c>
      <c r="H131" s="10">
        <f t="shared" si="24"/>
        <v>452</v>
      </c>
      <c r="I131" s="46" t="s">
        <v>423</v>
      </c>
      <c r="J131" s="47" t="s">
        <v>424</v>
      </c>
      <c r="K131" s="46">
        <v>452</v>
      </c>
      <c r="L131" s="46" t="s">
        <v>142</v>
      </c>
      <c r="M131" s="47" t="s">
        <v>63</v>
      </c>
      <c r="N131" s="47"/>
      <c r="O131" s="48" t="s">
        <v>425</v>
      </c>
      <c r="P131" s="48" t="s">
        <v>426</v>
      </c>
    </row>
    <row r="132" spans="1:16" ht="12.75" customHeight="1" thickBot="1">
      <c r="A132" s="10" t="str">
        <f t="shared" si="19"/>
        <v> AAB 1.20 </v>
      </c>
      <c r="B132" s="3" t="str">
        <f t="shared" si="20"/>
        <v>I</v>
      </c>
      <c r="C132" s="10">
        <f t="shared" si="21"/>
        <v>24910.346000000001</v>
      </c>
      <c r="D132" s="12" t="str">
        <f t="shared" si="22"/>
        <v>vis</v>
      </c>
      <c r="E132" s="45">
        <f>VLOOKUP(C132,Active!C$21:E$973,3,FALSE)</f>
        <v>861.0018579046249</v>
      </c>
      <c r="F132" s="3" t="s">
        <v>58</v>
      </c>
      <c r="G132" s="12" t="str">
        <f t="shared" si="23"/>
        <v>24910.346</v>
      </c>
      <c r="H132" s="10">
        <f t="shared" si="24"/>
        <v>861</v>
      </c>
      <c r="I132" s="46" t="s">
        <v>427</v>
      </c>
      <c r="J132" s="47" t="s">
        <v>428</v>
      </c>
      <c r="K132" s="46">
        <v>861</v>
      </c>
      <c r="L132" s="46" t="s">
        <v>429</v>
      </c>
      <c r="M132" s="47" t="s">
        <v>63</v>
      </c>
      <c r="N132" s="47"/>
      <c r="O132" s="48" t="s">
        <v>419</v>
      </c>
      <c r="P132" s="48" t="s">
        <v>420</v>
      </c>
    </row>
    <row r="133" spans="1:16" ht="12.75" customHeight="1" thickBot="1">
      <c r="A133" s="10" t="str">
        <f t="shared" si="19"/>
        <v> PSMO 8.1.53 </v>
      </c>
      <c r="B133" s="3" t="str">
        <f t="shared" si="20"/>
        <v>I</v>
      </c>
      <c r="C133" s="10">
        <f t="shared" si="21"/>
        <v>25922.3</v>
      </c>
      <c r="D133" s="12" t="str">
        <f t="shared" si="22"/>
        <v>vis</v>
      </c>
      <c r="E133" s="45">
        <f>VLOOKUP(C133,Active!C$21:E$973,3,FALSE)</f>
        <v>1117.0016968096563</v>
      </c>
      <c r="F133" s="3" t="s">
        <v>58</v>
      </c>
      <c r="G133" s="12" t="str">
        <f t="shared" si="23"/>
        <v>25922.300</v>
      </c>
      <c r="H133" s="10">
        <f t="shared" si="24"/>
        <v>1117</v>
      </c>
      <c r="I133" s="46" t="s">
        <v>430</v>
      </c>
      <c r="J133" s="47" t="s">
        <v>431</v>
      </c>
      <c r="K133" s="46">
        <v>1117</v>
      </c>
      <c r="L133" s="46" t="s">
        <v>429</v>
      </c>
      <c r="M133" s="47" t="s">
        <v>63</v>
      </c>
      <c r="N133" s="47"/>
      <c r="O133" s="48" t="s">
        <v>425</v>
      </c>
      <c r="P133" s="48" t="s">
        <v>426</v>
      </c>
    </row>
    <row r="134" spans="1:16" ht="12.75" customHeight="1" thickBot="1">
      <c r="A134" s="10" t="str">
        <f t="shared" si="19"/>
        <v> ROAA 1.227 </v>
      </c>
      <c r="B134" s="3" t="str">
        <f t="shared" si="20"/>
        <v>I</v>
      </c>
      <c r="C134" s="10">
        <f t="shared" si="21"/>
        <v>28218.972000000002</v>
      </c>
      <c r="D134" s="12" t="str">
        <f t="shared" si="22"/>
        <v>vis</v>
      </c>
      <c r="E134" s="45">
        <f>VLOOKUP(C134,Active!C$21:E$973,3,FALSE)</f>
        <v>1698.0040566182026</v>
      </c>
      <c r="F134" s="3" t="s">
        <v>58</v>
      </c>
      <c r="G134" s="12" t="str">
        <f t="shared" si="23"/>
        <v>28218.972</v>
      </c>
      <c r="H134" s="10">
        <f t="shared" si="24"/>
        <v>1698</v>
      </c>
      <c r="I134" s="46" t="s">
        <v>432</v>
      </c>
      <c r="J134" s="47" t="s">
        <v>433</v>
      </c>
      <c r="K134" s="46">
        <v>1698</v>
      </c>
      <c r="L134" s="46" t="s">
        <v>434</v>
      </c>
      <c r="M134" s="47" t="s">
        <v>63</v>
      </c>
      <c r="N134" s="47"/>
      <c r="O134" s="48" t="s">
        <v>435</v>
      </c>
      <c r="P134" s="48" t="s">
        <v>436</v>
      </c>
    </row>
    <row r="135" spans="1:16" ht="12.75" customHeight="1" thickBot="1">
      <c r="A135" s="10" t="str">
        <f t="shared" si="19"/>
        <v> AAOB 2.29 </v>
      </c>
      <c r="B135" s="3" t="str">
        <f t="shared" si="20"/>
        <v>I</v>
      </c>
      <c r="C135" s="10">
        <f t="shared" si="21"/>
        <v>28436.386999999999</v>
      </c>
      <c r="D135" s="12" t="str">
        <f t="shared" si="22"/>
        <v>vis</v>
      </c>
      <c r="E135" s="45">
        <f>VLOOKUP(C135,Active!C$21:E$973,3,FALSE)</f>
        <v>1753.0047829116279</v>
      </c>
      <c r="F135" s="3" t="s">
        <v>58</v>
      </c>
      <c r="G135" s="12" t="str">
        <f t="shared" si="23"/>
        <v>28436.387</v>
      </c>
      <c r="H135" s="10">
        <f t="shared" si="24"/>
        <v>1753</v>
      </c>
      <c r="I135" s="46" t="s">
        <v>437</v>
      </c>
      <c r="J135" s="47" t="s">
        <v>438</v>
      </c>
      <c r="K135" s="46">
        <v>1753</v>
      </c>
      <c r="L135" s="46" t="s">
        <v>107</v>
      </c>
      <c r="M135" s="47" t="s">
        <v>439</v>
      </c>
      <c r="N135" s="47" t="s">
        <v>440</v>
      </c>
      <c r="O135" s="48" t="s">
        <v>441</v>
      </c>
      <c r="P135" s="48" t="s">
        <v>442</v>
      </c>
    </row>
    <row r="136" spans="1:16" ht="12.75" customHeight="1" thickBot="1">
      <c r="A136" s="10" t="str">
        <f t="shared" si="19"/>
        <v> APJ 129.82 </v>
      </c>
      <c r="B136" s="3" t="str">
        <f t="shared" si="20"/>
        <v>I</v>
      </c>
      <c r="C136" s="10">
        <f t="shared" si="21"/>
        <v>35089.203999999998</v>
      </c>
      <c r="D136" s="12" t="str">
        <f t="shared" si="22"/>
        <v>vis</v>
      </c>
      <c r="E136" s="45">
        <f>VLOOKUP(C136,Active!C$21:E$973,3,FALSE)</f>
        <v>3436.0062634775991</v>
      </c>
      <c r="F136" s="3" t="s">
        <v>58</v>
      </c>
      <c r="G136" s="12" t="str">
        <f t="shared" si="23"/>
        <v>35089.204</v>
      </c>
      <c r="H136" s="10">
        <f t="shared" si="24"/>
        <v>3436</v>
      </c>
      <c r="I136" s="46" t="s">
        <v>443</v>
      </c>
      <c r="J136" s="47" t="s">
        <v>444</v>
      </c>
      <c r="K136" s="46">
        <v>3436</v>
      </c>
      <c r="L136" s="46" t="s">
        <v>367</v>
      </c>
      <c r="M136" s="47" t="s">
        <v>439</v>
      </c>
      <c r="N136" s="47" t="s">
        <v>440</v>
      </c>
      <c r="O136" s="48" t="s">
        <v>445</v>
      </c>
      <c r="P136" s="48" t="s">
        <v>446</v>
      </c>
    </row>
    <row r="137" spans="1:16" ht="12.75" customHeight="1" thickBot="1">
      <c r="A137" s="10" t="str">
        <f t="shared" si="19"/>
        <v> JBAI 1.363 </v>
      </c>
      <c r="B137" s="3" t="str">
        <f t="shared" si="20"/>
        <v>I</v>
      </c>
      <c r="C137" s="10">
        <f t="shared" si="21"/>
        <v>35816.523999999998</v>
      </c>
      <c r="D137" s="12" t="str">
        <f t="shared" si="22"/>
        <v>vis</v>
      </c>
      <c r="E137" s="45">
        <f>VLOOKUP(C137,Active!C$21:E$973,3,FALSE)</f>
        <v>3620.0005980347114</v>
      </c>
      <c r="F137" s="3" t="s">
        <v>58</v>
      </c>
      <c r="G137" s="12" t="str">
        <f t="shared" si="23"/>
        <v>35816.524</v>
      </c>
      <c r="H137" s="10">
        <f t="shared" si="24"/>
        <v>3620</v>
      </c>
      <c r="I137" s="46" t="s">
        <v>447</v>
      </c>
      <c r="J137" s="47" t="s">
        <v>448</v>
      </c>
      <c r="K137" s="46">
        <v>3620</v>
      </c>
      <c r="L137" s="46" t="s">
        <v>308</v>
      </c>
      <c r="M137" s="47" t="s">
        <v>439</v>
      </c>
      <c r="N137" s="47" t="s">
        <v>440</v>
      </c>
      <c r="O137" s="48" t="s">
        <v>449</v>
      </c>
      <c r="P137" s="48" t="s">
        <v>450</v>
      </c>
    </row>
    <row r="138" spans="1:16" ht="12.75" customHeight="1" thickBot="1">
      <c r="A138" s="10" t="str">
        <f t="shared" si="19"/>
        <v> JBAI 1.363 </v>
      </c>
      <c r="B138" s="3" t="str">
        <f t="shared" si="20"/>
        <v>II</v>
      </c>
      <c r="C138" s="10">
        <f t="shared" si="21"/>
        <v>35818.47</v>
      </c>
      <c r="D138" s="12" t="str">
        <f t="shared" si="22"/>
        <v>vis</v>
      </c>
      <c r="E138" s="45">
        <f>VLOOKUP(C138,Active!C$21:E$973,3,FALSE)</f>
        <v>3620.4928888764985</v>
      </c>
      <c r="F138" s="3" t="s">
        <v>58</v>
      </c>
      <c r="G138" s="12" t="str">
        <f t="shared" si="23"/>
        <v>35818.47</v>
      </c>
      <c r="H138" s="10">
        <f t="shared" si="24"/>
        <v>3620.5</v>
      </c>
      <c r="I138" s="46" t="s">
        <v>451</v>
      </c>
      <c r="J138" s="47" t="s">
        <v>452</v>
      </c>
      <c r="K138" s="46">
        <v>3620.5</v>
      </c>
      <c r="L138" s="46" t="s">
        <v>453</v>
      </c>
      <c r="M138" s="47" t="s">
        <v>439</v>
      </c>
      <c r="N138" s="47" t="s">
        <v>440</v>
      </c>
      <c r="O138" s="48" t="s">
        <v>449</v>
      </c>
      <c r="P138" s="48" t="s">
        <v>450</v>
      </c>
    </row>
    <row r="139" spans="1:16" ht="12.75" customHeight="1" thickBot="1">
      <c r="A139" s="10" t="str">
        <f t="shared" ref="A139:A169" si="25">P139</f>
        <v> JBAI 1.363 </v>
      </c>
      <c r="B139" s="3" t="str">
        <f t="shared" ref="B139:B169" si="26">IF(H139=INT(H139),"I","II")</f>
        <v>I</v>
      </c>
      <c r="C139" s="10">
        <f t="shared" ref="C139:C169" si="27">1*G139</f>
        <v>35824.434999999998</v>
      </c>
      <c r="D139" s="12" t="str">
        <f t="shared" ref="D139:D169" si="28">VLOOKUP(F139,I$1:J$5,2,FALSE)</f>
        <v>vis</v>
      </c>
      <c r="E139" s="45">
        <f>VLOOKUP(C139,Active!C$21:E$973,3,FALSE)</f>
        <v>3622.0018893242141</v>
      </c>
      <c r="F139" s="3" t="s">
        <v>58</v>
      </c>
      <c r="G139" s="12" t="str">
        <f t="shared" ref="G139:G169" si="29">MID(I139,3,LEN(I139)-3)</f>
        <v>35824.435</v>
      </c>
      <c r="H139" s="10">
        <f t="shared" ref="H139:H169" si="30">1*K139</f>
        <v>3622</v>
      </c>
      <c r="I139" s="46" t="s">
        <v>454</v>
      </c>
      <c r="J139" s="47" t="s">
        <v>455</v>
      </c>
      <c r="K139" s="46">
        <v>3622</v>
      </c>
      <c r="L139" s="46" t="s">
        <v>429</v>
      </c>
      <c r="M139" s="47" t="s">
        <v>439</v>
      </c>
      <c r="N139" s="47" t="s">
        <v>440</v>
      </c>
      <c r="O139" s="48" t="s">
        <v>449</v>
      </c>
      <c r="P139" s="48" t="s">
        <v>450</v>
      </c>
    </row>
    <row r="140" spans="1:16" ht="12.75" customHeight="1" thickBot="1">
      <c r="A140" s="10" t="str">
        <f t="shared" si="25"/>
        <v> MVS 8.29 </v>
      </c>
      <c r="B140" s="3" t="str">
        <f t="shared" si="26"/>
        <v>I</v>
      </c>
      <c r="C140" s="10">
        <f t="shared" si="27"/>
        <v>40287.32</v>
      </c>
      <c r="D140" s="12" t="str">
        <f t="shared" si="28"/>
        <v>vis</v>
      </c>
      <c r="E140" s="45">
        <f>VLOOKUP(C140,Active!C$21:E$973,3,FALSE)</f>
        <v>4751.0036434075855</v>
      </c>
      <c r="F140" s="3" t="s">
        <v>58</v>
      </c>
      <c r="G140" s="12" t="str">
        <f t="shared" si="29"/>
        <v>40287.320</v>
      </c>
      <c r="H140" s="10">
        <f t="shared" si="30"/>
        <v>4751</v>
      </c>
      <c r="I140" s="46" t="s">
        <v>456</v>
      </c>
      <c r="J140" s="47" t="s">
        <v>457</v>
      </c>
      <c r="K140" s="46">
        <v>4751</v>
      </c>
      <c r="L140" s="46" t="s">
        <v>195</v>
      </c>
      <c r="M140" s="47" t="s">
        <v>63</v>
      </c>
      <c r="N140" s="47"/>
      <c r="O140" s="48" t="s">
        <v>458</v>
      </c>
      <c r="P140" s="48" t="s">
        <v>459</v>
      </c>
    </row>
    <row r="141" spans="1:16" ht="12.75" customHeight="1" thickBot="1">
      <c r="A141" s="10" t="str">
        <f t="shared" si="25"/>
        <v>IBVS 1249 </v>
      </c>
      <c r="B141" s="3" t="str">
        <f t="shared" si="26"/>
        <v>I</v>
      </c>
      <c r="C141" s="10">
        <f t="shared" si="27"/>
        <v>43113.688999999998</v>
      </c>
      <c r="D141" s="12" t="str">
        <f t="shared" si="28"/>
        <v>vis</v>
      </c>
      <c r="E141" s="45">
        <f>VLOOKUP(C141,Active!C$21:E$973,3,FALSE)</f>
        <v>5466.0065078521902</v>
      </c>
      <c r="F141" s="3" t="s">
        <v>58</v>
      </c>
      <c r="G141" s="12" t="str">
        <f t="shared" si="29"/>
        <v>43113.689</v>
      </c>
      <c r="H141" s="10">
        <f t="shared" si="30"/>
        <v>5466</v>
      </c>
      <c r="I141" s="46" t="s">
        <v>460</v>
      </c>
      <c r="J141" s="47" t="s">
        <v>461</v>
      </c>
      <c r="K141" s="46">
        <v>5466</v>
      </c>
      <c r="L141" s="46" t="s">
        <v>462</v>
      </c>
      <c r="M141" s="47" t="s">
        <v>439</v>
      </c>
      <c r="N141" s="47" t="s">
        <v>440</v>
      </c>
      <c r="O141" s="48" t="s">
        <v>463</v>
      </c>
      <c r="P141" s="49" t="s">
        <v>464</v>
      </c>
    </row>
    <row r="142" spans="1:16" ht="12.75" customHeight="1" thickBot="1">
      <c r="A142" s="10" t="str">
        <f t="shared" si="25"/>
        <v> MVS 8.137 </v>
      </c>
      <c r="B142" s="3" t="str">
        <f t="shared" si="26"/>
        <v>I</v>
      </c>
      <c r="C142" s="10">
        <f t="shared" si="27"/>
        <v>43560.353999999999</v>
      </c>
      <c r="D142" s="12" t="str">
        <f t="shared" si="28"/>
        <v>vis</v>
      </c>
      <c r="E142" s="45">
        <f>VLOOKUP(C142,Active!C$21:E$973,3,FALSE)</f>
        <v>5579.0019286366487</v>
      </c>
      <c r="F142" s="3" t="s">
        <v>58</v>
      </c>
      <c r="G142" s="12" t="str">
        <f t="shared" si="29"/>
        <v>43560.354</v>
      </c>
      <c r="H142" s="10">
        <f t="shared" si="30"/>
        <v>5579</v>
      </c>
      <c r="I142" s="46" t="s">
        <v>465</v>
      </c>
      <c r="J142" s="47" t="s">
        <v>466</v>
      </c>
      <c r="K142" s="46">
        <v>5579</v>
      </c>
      <c r="L142" s="46" t="s">
        <v>467</v>
      </c>
      <c r="M142" s="47" t="s">
        <v>63</v>
      </c>
      <c r="N142" s="47"/>
      <c r="O142" s="48" t="s">
        <v>468</v>
      </c>
      <c r="P142" s="48" t="s">
        <v>469</v>
      </c>
    </row>
    <row r="143" spans="1:16" ht="12.75" customHeight="1" thickBot="1">
      <c r="A143" s="10" t="str">
        <f t="shared" si="25"/>
        <v>VSB 47 </v>
      </c>
      <c r="B143" s="3" t="str">
        <f t="shared" si="26"/>
        <v>I</v>
      </c>
      <c r="C143" s="10">
        <f t="shared" si="27"/>
        <v>46027.040000000001</v>
      </c>
      <c r="D143" s="12" t="str">
        <f t="shared" si="28"/>
        <v>vis</v>
      </c>
      <c r="E143" s="45">
        <f>VLOOKUP(C143,Active!C$21:E$973,3,FALSE)</f>
        <v>6203.0137104264313</v>
      </c>
      <c r="F143" s="3" t="s">
        <v>58</v>
      </c>
      <c r="G143" s="12" t="str">
        <f t="shared" si="29"/>
        <v>46027.04</v>
      </c>
      <c r="H143" s="10">
        <f t="shared" si="30"/>
        <v>6203</v>
      </c>
      <c r="I143" s="46" t="s">
        <v>470</v>
      </c>
      <c r="J143" s="47" t="s">
        <v>471</v>
      </c>
      <c r="K143" s="46">
        <v>6203</v>
      </c>
      <c r="L143" s="46" t="s">
        <v>472</v>
      </c>
      <c r="M143" s="47" t="s">
        <v>63</v>
      </c>
      <c r="N143" s="47"/>
      <c r="O143" s="48" t="s">
        <v>473</v>
      </c>
      <c r="P143" s="49" t="s">
        <v>381</v>
      </c>
    </row>
    <row r="144" spans="1:16" ht="12.75" customHeight="1" thickBot="1">
      <c r="A144" s="10" t="str">
        <f t="shared" si="25"/>
        <v> PZ 22.4.621 </v>
      </c>
      <c r="B144" s="3" t="str">
        <f t="shared" si="26"/>
        <v>I</v>
      </c>
      <c r="C144" s="10">
        <f t="shared" si="27"/>
        <v>46094.207999999999</v>
      </c>
      <c r="D144" s="12" t="str">
        <f t="shared" si="28"/>
        <v>vis</v>
      </c>
      <c r="E144" s="45">
        <f>VLOOKUP(C144,Active!C$21:E$973,3,FALSE)</f>
        <v>6220.0055867168285</v>
      </c>
      <c r="F144" s="3" t="s">
        <v>58</v>
      </c>
      <c r="G144" s="12" t="str">
        <f t="shared" si="29"/>
        <v>46094.208</v>
      </c>
      <c r="H144" s="10">
        <f t="shared" si="30"/>
        <v>6220</v>
      </c>
      <c r="I144" s="46" t="s">
        <v>474</v>
      </c>
      <c r="J144" s="47" t="s">
        <v>475</v>
      </c>
      <c r="K144" s="46">
        <v>6220</v>
      </c>
      <c r="L144" s="46" t="s">
        <v>476</v>
      </c>
      <c r="M144" s="47" t="s">
        <v>63</v>
      </c>
      <c r="N144" s="47"/>
      <c r="O144" s="48" t="s">
        <v>477</v>
      </c>
      <c r="P144" s="48" t="s">
        <v>478</v>
      </c>
    </row>
    <row r="145" spans="1:16" ht="12.75" customHeight="1" thickBot="1">
      <c r="A145" s="10" t="str">
        <f t="shared" si="25"/>
        <v> VSSC 68.35 </v>
      </c>
      <c r="B145" s="3" t="str">
        <f t="shared" si="26"/>
        <v>I</v>
      </c>
      <c r="C145" s="10">
        <f t="shared" si="27"/>
        <v>46746.453999999998</v>
      </c>
      <c r="D145" s="12" t="str">
        <f t="shared" si="28"/>
        <v>vis</v>
      </c>
      <c r="E145" s="45">
        <f>VLOOKUP(C145,Active!C$21:E$973,3,FALSE)</f>
        <v>6385.008018572873</v>
      </c>
      <c r="F145" s="3" t="s">
        <v>58</v>
      </c>
      <c r="G145" s="12" t="str">
        <f t="shared" si="29"/>
        <v>46746.454</v>
      </c>
      <c r="H145" s="10">
        <f t="shared" si="30"/>
        <v>6385</v>
      </c>
      <c r="I145" s="46" t="s">
        <v>479</v>
      </c>
      <c r="J145" s="47" t="s">
        <v>480</v>
      </c>
      <c r="K145" s="46">
        <v>6385</v>
      </c>
      <c r="L145" s="46" t="s">
        <v>481</v>
      </c>
      <c r="M145" s="47" t="s">
        <v>63</v>
      </c>
      <c r="N145" s="47"/>
      <c r="O145" s="48" t="s">
        <v>482</v>
      </c>
      <c r="P145" s="48" t="s">
        <v>483</v>
      </c>
    </row>
    <row r="146" spans="1:16" ht="12.75" customHeight="1" thickBot="1">
      <c r="A146" s="10" t="str">
        <f t="shared" si="25"/>
        <v> VSSC 68.35 </v>
      </c>
      <c r="B146" s="3" t="str">
        <f t="shared" si="26"/>
        <v>I</v>
      </c>
      <c r="C146" s="10">
        <f t="shared" si="27"/>
        <v>46746.464</v>
      </c>
      <c r="D146" s="12" t="str">
        <f t="shared" si="28"/>
        <v>vis</v>
      </c>
      <c r="E146" s="45">
        <f>VLOOKUP(C146,Active!C$21:E$973,3,FALSE)</f>
        <v>6385.0105483305388</v>
      </c>
      <c r="F146" s="3" t="s">
        <v>58</v>
      </c>
      <c r="G146" s="12" t="str">
        <f t="shared" si="29"/>
        <v>46746.464</v>
      </c>
      <c r="H146" s="10">
        <f t="shared" si="30"/>
        <v>6385</v>
      </c>
      <c r="I146" s="46" t="s">
        <v>484</v>
      </c>
      <c r="J146" s="47" t="s">
        <v>485</v>
      </c>
      <c r="K146" s="46">
        <v>6385</v>
      </c>
      <c r="L146" s="46" t="s">
        <v>139</v>
      </c>
      <c r="M146" s="47" t="s">
        <v>63</v>
      </c>
      <c r="N146" s="47"/>
      <c r="O146" s="48" t="s">
        <v>486</v>
      </c>
      <c r="P146" s="48" t="s">
        <v>483</v>
      </c>
    </row>
    <row r="147" spans="1:16" ht="12.75" customHeight="1" thickBot="1">
      <c r="A147" s="10" t="str">
        <f t="shared" si="25"/>
        <v> VSSC 68.35 </v>
      </c>
      <c r="B147" s="3" t="str">
        <f t="shared" si="26"/>
        <v>I</v>
      </c>
      <c r="C147" s="10">
        <f t="shared" si="27"/>
        <v>46762.26</v>
      </c>
      <c r="D147" s="12" t="str">
        <f t="shared" si="28"/>
        <v>vis</v>
      </c>
      <c r="E147" s="45">
        <f>VLOOKUP(C147,Active!C$21:E$973,3,FALSE)</f>
        <v>6389.0065535396143</v>
      </c>
      <c r="F147" s="3" t="s">
        <v>58</v>
      </c>
      <c r="G147" s="12" t="str">
        <f t="shared" si="29"/>
        <v>46762.260</v>
      </c>
      <c r="H147" s="10">
        <f t="shared" si="30"/>
        <v>6389</v>
      </c>
      <c r="I147" s="46" t="s">
        <v>487</v>
      </c>
      <c r="J147" s="47" t="s">
        <v>488</v>
      </c>
      <c r="K147" s="46">
        <v>6389</v>
      </c>
      <c r="L147" s="46" t="s">
        <v>462</v>
      </c>
      <c r="M147" s="47" t="s">
        <v>63</v>
      </c>
      <c r="N147" s="47"/>
      <c r="O147" s="48" t="s">
        <v>489</v>
      </c>
      <c r="P147" s="48" t="s">
        <v>483</v>
      </c>
    </row>
    <row r="148" spans="1:16" ht="12.75" customHeight="1" thickBot="1">
      <c r="A148" s="10" t="str">
        <f t="shared" si="25"/>
        <v> MVS 12.17 </v>
      </c>
      <c r="B148" s="3" t="str">
        <f t="shared" si="26"/>
        <v>I</v>
      </c>
      <c r="C148" s="10">
        <f t="shared" si="27"/>
        <v>46801.771999999997</v>
      </c>
      <c r="D148" s="12" t="str">
        <f t="shared" si="28"/>
        <v>vis</v>
      </c>
      <c r="E148" s="45">
        <f>VLOOKUP(C148,Active!C$21:E$973,3,FALSE)</f>
        <v>6399.0021320291644</v>
      </c>
      <c r="F148" s="3" t="s">
        <v>58</v>
      </c>
      <c r="G148" s="12" t="str">
        <f t="shared" si="29"/>
        <v>46801.772</v>
      </c>
      <c r="H148" s="10">
        <f t="shared" si="30"/>
        <v>6399</v>
      </c>
      <c r="I148" s="46" t="s">
        <v>490</v>
      </c>
      <c r="J148" s="47" t="s">
        <v>491</v>
      </c>
      <c r="K148" s="46">
        <v>6399</v>
      </c>
      <c r="L148" s="46" t="s">
        <v>467</v>
      </c>
      <c r="M148" s="47" t="s">
        <v>63</v>
      </c>
      <c r="N148" s="47"/>
      <c r="O148" s="48" t="s">
        <v>492</v>
      </c>
      <c r="P148" s="48" t="s">
        <v>493</v>
      </c>
    </row>
    <row r="149" spans="1:16" ht="12.75" customHeight="1" thickBot="1">
      <c r="A149" s="10" t="str">
        <f t="shared" si="25"/>
        <v> VSSC 70.22 </v>
      </c>
      <c r="B149" s="3" t="str">
        <f t="shared" si="26"/>
        <v>I</v>
      </c>
      <c r="C149" s="10">
        <f t="shared" si="27"/>
        <v>46841.328000000001</v>
      </c>
      <c r="D149" s="12" t="str">
        <f t="shared" si="28"/>
        <v>vis</v>
      </c>
      <c r="E149" s="45">
        <f>VLOOKUP(C149,Active!C$21:E$973,3,FALSE)</f>
        <v>6409.0088414524471</v>
      </c>
      <c r="F149" s="3" t="s">
        <v>58</v>
      </c>
      <c r="G149" s="12" t="str">
        <f t="shared" si="29"/>
        <v>46841.328</v>
      </c>
      <c r="H149" s="10">
        <f t="shared" si="30"/>
        <v>6409</v>
      </c>
      <c r="I149" s="46" t="s">
        <v>494</v>
      </c>
      <c r="J149" s="47" t="s">
        <v>495</v>
      </c>
      <c r="K149" s="46">
        <v>6409</v>
      </c>
      <c r="L149" s="46" t="s">
        <v>496</v>
      </c>
      <c r="M149" s="47" t="s">
        <v>63</v>
      </c>
      <c r="N149" s="47"/>
      <c r="O149" s="48" t="s">
        <v>497</v>
      </c>
      <c r="P149" s="48" t="s">
        <v>498</v>
      </c>
    </row>
    <row r="150" spans="1:16" ht="12.75" customHeight="1" thickBot="1">
      <c r="A150" s="10" t="str">
        <f t="shared" si="25"/>
        <v> VSSC 70.22 </v>
      </c>
      <c r="B150" s="3" t="str">
        <f t="shared" si="26"/>
        <v>II</v>
      </c>
      <c r="C150" s="10">
        <f t="shared" si="27"/>
        <v>47048.805999999997</v>
      </c>
      <c r="D150" s="12" t="str">
        <f t="shared" si="28"/>
        <v>vis</v>
      </c>
      <c r="E150" s="45">
        <f>VLOOKUP(C150,Active!C$21:E$973,3,FALSE)</f>
        <v>6461.4957475532556</v>
      </c>
      <c r="F150" s="3" t="s">
        <v>58</v>
      </c>
      <c r="G150" s="12" t="str">
        <f t="shared" si="29"/>
        <v>47048.806</v>
      </c>
      <c r="H150" s="10">
        <f t="shared" si="30"/>
        <v>6461.5</v>
      </c>
      <c r="I150" s="46" t="s">
        <v>499</v>
      </c>
      <c r="J150" s="47" t="s">
        <v>500</v>
      </c>
      <c r="K150" s="46">
        <v>6461.5</v>
      </c>
      <c r="L150" s="46" t="s">
        <v>294</v>
      </c>
      <c r="M150" s="47" t="s">
        <v>63</v>
      </c>
      <c r="N150" s="47"/>
      <c r="O150" s="48" t="s">
        <v>501</v>
      </c>
      <c r="P150" s="48" t="s">
        <v>498</v>
      </c>
    </row>
    <row r="151" spans="1:16" ht="12.75" customHeight="1" thickBot="1">
      <c r="A151" s="10" t="str">
        <f t="shared" si="25"/>
        <v> VSSC 70.22 </v>
      </c>
      <c r="B151" s="3" t="str">
        <f t="shared" si="26"/>
        <v>I</v>
      </c>
      <c r="C151" s="10">
        <f t="shared" si="27"/>
        <v>47050.858999999997</v>
      </c>
      <c r="D151" s="12" t="str">
        <f t="shared" si="28"/>
        <v>vis</v>
      </c>
      <c r="E151" s="45">
        <f>VLOOKUP(C151,Active!C$21:E$973,3,FALSE)</f>
        <v>6462.0151068020668</v>
      </c>
      <c r="F151" s="3" t="s">
        <v>58</v>
      </c>
      <c r="G151" s="12" t="str">
        <f t="shared" si="29"/>
        <v>47050.859</v>
      </c>
      <c r="H151" s="10">
        <f t="shared" si="30"/>
        <v>6462</v>
      </c>
      <c r="I151" s="46" t="s">
        <v>502</v>
      </c>
      <c r="J151" s="47" t="s">
        <v>503</v>
      </c>
      <c r="K151" s="46">
        <v>6462</v>
      </c>
      <c r="L151" s="46" t="s">
        <v>504</v>
      </c>
      <c r="M151" s="47" t="s">
        <v>63</v>
      </c>
      <c r="N151" s="47"/>
      <c r="O151" s="48" t="s">
        <v>501</v>
      </c>
      <c r="P151" s="48" t="s">
        <v>498</v>
      </c>
    </row>
    <row r="152" spans="1:16" ht="12.75" customHeight="1" thickBot="1">
      <c r="A152" s="10" t="str">
        <f t="shared" si="25"/>
        <v> VSSC 70.22 </v>
      </c>
      <c r="B152" s="3" t="str">
        <f t="shared" si="26"/>
        <v>I</v>
      </c>
      <c r="C152" s="10">
        <f t="shared" si="27"/>
        <v>47082.444000000003</v>
      </c>
      <c r="D152" s="12" t="str">
        <f t="shared" si="28"/>
        <v>vis</v>
      </c>
      <c r="E152" s="45">
        <f>VLOOKUP(C152,Active!C$21:E$973,3,FALSE)</f>
        <v>6470.0053463898512</v>
      </c>
      <c r="F152" s="3" t="s">
        <v>58</v>
      </c>
      <c r="G152" s="12" t="str">
        <f t="shared" si="29"/>
        <v>47082.444</v>
      </c>
      <c r="H152" s="10">
        <f t="shared" si="30"/>
        <v>6470</v>
      </c>
      <c r="I152" s="46" t="s">
        <v>505</v>
      </c>
      <c r="J152" s="47" t="s">
        <v>506</v>
      </c>
      <c r="K152" s="46">
        <v>6470</v>
      </c>
      <c r="L152" s="46" t="s">
        <v>324</v>
      </c>
      <c r="M152" s="47" t="s">
        <v>63</v>
      </c>
      <c r="N152" s="47"/>
      <c r="O152" s="48" t="s">
        <v>486</v>
      </c>
      <c r="P152" s="48" t="s">
        <v>498</v>
      </c>
    </row>
    <row r="153" spans="1:16" ht="12.75" customHeight="1" thickBot="1">
      <c r="A153" s="10" t="str">
        <f t="shared" si="25"/>
        <v> VSSC 70.22 </v>
      </c>
      <c r="B153" s="3" t="str">
        <f t="shared" si="26"/>
        <v>I</v>
      </c>
      <c r="C153" s="10">
        <f t="shared" si="27"/>
        <v>47161.55</v>
      </c>
      <c r="D153" s="12" t="str">
        <f t="shared" si="28"/>
        <v>vis</v>
      </c>
      <c r="E153" s="45">
        <f>VLOOKUP(C153,Active!C$21:E$973,3,FALSE)</f>
        <v>6490.0172473818147</v>
      </c>
      <c r="F153" s="3" t="s">
        <v>58</v>
      </c>
      <c r="G153" s="12" t="str">
        <f t="shared" si="29"/>
        <v>47161.550</v>
      </c>
      <c r="H153" s="10">
        <f t="shared" si="30"/>
        <v>6490</v>
      </c>
      <c r="I153" s="46" t="s">
        <v>507</v>
      </c>
      <c r="J153" s="47" t="s">
        <v>508</v>
      </c>
      <c r="K153" s="46">
        <v>6490</v>
      </c>
      <c r="L153" s="46" t="s">
        <v>248</v>
      </c>
      <c r="M153" s="47" t="s">
        <v>63</v>
      </c>
      <c r="N153" s="47"/>
      <c r="O153" s="48" t="s">
        <v>489</v>
      </c>
      <c r="P153" s="48" t="s">
        <v>498</v>
      </c>
    </row>
    <row r="154" spans="1:16" ht="12.75" customHeight="1" thickBot="1">
      <c r="A154" s="10" t="str">
        <f t="shared" si="25"/>
        <v> MVS 12.17 </v>
      </c>
      <c r="B154" s="3" t="str">
        <f t="shared" si="26"/>
        <v>I</v>
      </c>
      <c r="C154" s="10">
        <f t="shared" si="27"/>
        <v>47181.32</v>
      </c>
      <c r="D154" s="12" t="str">
        <f t="shared" si="28"/>
        <v>vis</v>
      </c>
      <c r="E154" s="45">
        <f>VLOOKUP(C154,Active!C$21:E$973,3,FALSE)</f>
        <v>6495.0185782873223</v>
      </c>
      <c r="F154" s="3" t="s">
        <v>58</v>
      </c>
      <c r="G154" s="12" t="str">
        <f t="shared" si="29"/>
        <v>47181.320</v>
      </c>
      <c r="H154" s="10">
        <f t="shared" si="30"/>
        <v>6495</v>
      </c>
      <c r="I154" s="46" t="s">
        <v>509</v>
      </c>
      <c r="J154" s="47" t="s">
        <v>510</v>
      </c>
      <c r="K154" s="46">
        <v>6495</v>
      </c>
      <c r="L154" s="46" t="s">
        <v>511</v>
      </c>
      <c r="M154" s="47" t="s">
        <v>63</v>
      </c>
      <c r="N154" s="47"/>
      <c r="O154" s="48" t="s">
        <v>512</v>
      </c>
      <c r="P154" s="48" t="s">
        <v>493</v>
      </c>
    </row>
    <row r="155" spans="1:16" ht="12.75" customHeight="1" thickBot="1">
      <c r="A155" s="10" t="str">
        <f t="shared" si="25"/>
        <v> MVS 12.17 </v>
      </c>
      <c r="B155" s="3" t="str">
        <f t="shared" si="26"/>
        <v>I</v>
      </c>
      <c r="C155" s="10">
        <f t="shared" si="27"/>
        <v>47185.264999999999</v>
      </c>
      <c r="D155" s="12" t="str">
        <f t="shared" si="28"/>
        <v>vis</v>
      </c>
      <c r="E155" s="45">
        <f>VLOOKUP(C155,Active!C$21:E$973,3,FALSE)</f>
        <v>6496.0165676865245</v>
      </c>
      <c r="F155" s="3" t="s">
        <v>58</v>
      </c>
      <c r="G155" s="12" t="str">
        <f t="shared" si="29"/>
        <v>47185.265</v>
      </c>
      <c r="H155" s="10">
        <f t="shared" si="30"/>
        <v>6496</v>
      </c>
      <c r="I155" s="46" t="s">
        <v>513</v>
      </c>
      <c r="J155" s="47" t="s">
        <v>514</v>
      </c>
      <c r="K155" s="46">
        <v>6496</v>
      </c>
      <c r="L155" s="46" t="s">
        <v>515</v>
      </c>
      <c r="M155" s="47" t="s">
        <v>63</v>
      </c>
      <c r="N155" s="47"/>
      <c r="O155" s="48" t="s">
        <v>512</v>
      </c>
      <c r="P155" s="48" t="s">
        <v>493</v>
      </c>
    </row>
    <row r="156" spans="1:16" ht="12.75" customHeight="1" thickBot="1">
      <c r="A156" s="10" t="str">
        <f t="shared" si="25"/>
        <v> MVS 12.17 </v>
      </c>
      <c r="B156" s="3" t="str">
        <f t="shared" si="26"/>
        <v>I</v>
      </c>
      <c r="C156" s="10">
        <f t="shared" si="27"/>
        <v>47517.313999999998</v>
      </c>
      <c r="D156" s="12" t="str">
        <f t="shared" si="28"/>
        <v>vis</v>
      </c>
      <c r="E156" s="45">
        <f>VLOOKUP(C156,Active!C$21:E$973,3,FALSE)</f>
        <v>6580.0169180073653</v>
      </c>
      <c r="F156" s="3" t="s">
        <v>58</v>
      </c>
      <c r="G156" s="12" t="str">
        <f t="shared" si="29"/>
        <v>47517.314</v>
      </c>
      <c r="H156" s="10">
        <f t="shared" si="30"/>
        <v>6580</v>
      </c>
      <c r="I156" s="46" t="s">
        <v>516</v>
      </c>
      <c r="J156" s="47" t="s">
        <v>517</v>
      </c>
      <c r="K156" s="46">
        <v>6580</v>
      </c>
      <c r="L156" s="46" t="s">
        <v>518</v>
      </c>
      <c r="M156" s="47" t="s">
        <v>63</v>
      </c>
      <c r="N156" s="47"/>
      <c r="O156" s="48" t="s">
        <v>512</v>
      </c>
      <c r="P156" s="48" t="s">
        <v>493</v>
      </c>
    </row>
    <row r="157" spans="1:16" ht="12.75" customHeight="1" thickBot="1">
      <c r="A157" s="10" t="str">
        <f t="shared" si="25"/>
        <v> VSSC 73 </v>
      </c>
      <c r="B157" s="3" t="str">
        <f t="shared" si="26"/>
        <v>I</v>
      </c>
      <c r="C157" s="10">
        <f t="shared" si="27"/>
        <v>47853.330999999998</v>
      </c>
      <c r="D157" s="12" t="str">
        <f t="shared" si="28"/>
        <v>vis</v>
      </c>
      <c r="E157" s="45">
        <f>VLOOKUP(C157,Active!C$21:E$973,3,FALSE)</f>
        <v>6665.0210761700409</v>
      </c>
      <c r="F157" s="3" t="s">
        <v>58</v>
      </c>
      <c r="G157" s="12" t="str">
        <f t="shared" si="29"/>
        <v>47853.331</v>
      </c>
      <c r="H157" s="10">
        <f t="shared" si="30"/>
        <v>6665</v>
      </c>
      <c r="I157" s="46" t="s">
        <v>519</v>
      </c>
      <c r="J157" s="47" t="s">
        <v>520</v>
      </c>
      <c r="K157" s="46">
        <v>6665</v>
      </c>
      <c r="L157" s="46" t="s">
        <v>521</v>
      </c>
      <c r="M157" s="47" t="s">
        <v>63</v>
      </c>
      <c r="N157" s="47"/>
      <c r="O157" s="48" t="s">
        <v>522</v>
      </c>
      <c r="P157" s="48" t="s">
        <v>523</v>
      </c>
    </row>
    <row r="158" spans="1:16" ht="12.75" customHeight="1" thickBot="1">
      <c r="A158" s="10" t="str">
        <f t="shared" si="25"/>
        <v>BAVM 143 </v>
      </c>
      <c r="B158" s="3" t="str">
        <f t="shared" si="26"/>
        <v>I</v>
      </c>
      <c r="C158" s="10">
        <f t="shared" si="27"/>
        <v>51972.27</v>
      </c>
      <c r="D158" s="12" t="str">
        <f t="shared" si="28"/>
        <v>vis</v>
      </c>
      <c r="E158" s="45">
        <f>VLOOKUP(C158,Active!C$21:E$973,3,FALSE)</f>
        <v>7707.0128272374341</v>
      </c>
      <c r="F158" s="3" t="s">
        <v>58</v>
      </c>
      <c r="G158" s="12" t="str">
        <f t="shared" si="29"/>
        <v>51972.27</v>
      </c>
      <c r="H158" s="10">
        <f t="shared" si="30"/>
        <v>7707</v>
      </c>
      <c r="I158" s="46" t="s">
        <v>524</v>
      </c>
      <c r="J158" s="47" t="s">
        <v>525</v>
      </c>
      <c r="K158" s="46">
        <v>7707</v>
      </c>
      <c r="L158" s="46" t="s">
        <v>472</v>
      </c>
      <c r="M158" s="47" t="s">
        <v>63</v>
      </c>
      <c r="N158" s="47"/>
      <c r="O158" s="48" t="s">
        <v>526</v>
      </c>
      <c r="P158" s="49" t="s">
        <v>527</v>
      </c>
    </row>
    <row r="159" spans="1:16" ht="12.75" customHeight="1" thickBot="1">
      <c r="A159" s="10" t="str">
        <f t="shared" si="25"/>
        <v>BAVM 154 </v>
      </c>
      <c r="B159" s="3" t="str">
        <f t="shared" si="26"/>
        <v>I</v>
      </c>
      <c r="C159" s="10">
        <f t="shared" si="27"/>
        <v>52213.440999999999</v>
      </c>
      <c r="D159" s="12" t="str">
        <f t="shared" si="28"/>
        <v>vis</v>
      </c>
      <c r="E159" s="45">
        <f>VLOOKUP(C159,Active!C$21:E$973,3,FALSE)</f>
        <v>7768.0232458420014</v>
      </c>
      <c r="F159" s="3" t="s">
        <v>58</v>
      </c>
      <c r="G159" s="12" t="str">
        <f t="shared" si="29"/>
        <v>52213.441</v>
      </c>
      <c r="H159" s="10">
        <f t="shared" si="30"/>
        <v>7768</v>
      </c>
      <c r="I159" s="46" t="s">
        <v>528</v>
      </c>
      <c r="J159" s="47" t="s">
        <v>529</v>
      </c>
      <c r="K159" s="46">
        <v>7768</v>
      </c>
      <c r="L159" s="46" t="s">
        <v>530</v>
      </c>
      <c r="M159" s="47" t="s">
        <v>63</v>
      </c>
      <c r="N159" s="47"/>
      <c r="O159" s="48" t="s">
        <v>531</v>
      </c>
      <c r="P159" s="49" t="s">
        <v>532</v>
      </c>
    </row>
    <row r="160" spans="1:16" ht="12.75" customHeight="1" thickBot="1">
      <c r="A160" s="10" t="str">
        <f t="shared" si="25"/>
        <v>VSB 45 </v>
      </c>
      <c r="B160" s="3" t="str">
        <f t="shared" si="26"/>
        <v>I</v>
      </c>
      <c r="C160" s="10">
        <f t="shared" si="27"/>
        <v>53743.1</v>
      </c>
      <c r="D160" s="12" t="str">
        <f t="shared" si="28"/>
        <v>vis</v>
      </c>
      <c r="E160" s="45">
        <f>VLOOKUP(C160,Active!C$21:E$973,3,FALSE)</f>
        <v>8154.9899039901302</v>
      </c>
      <c r="F160" s="3" t="s">
        <v>58</v>
      </c>
      <c r="G160" s="12" t="str">
        <f t="shared" si="29"/>
        <v>53743.100</v>
      </c>
      <c r="H160" s="10">
        <f t="shared" si="30"/>
        <v>8155</v>
      </c>
      <c r="I160" s="46" t="s">
        <v>538</v>
      </c>
      <c r="J160" s="47" t="s">
        <v>539</v>
      </c>
      <c r="K160" s="46">
        <v>8155</v>
      </c>
      <c r="L160" s="46" t="s">
        <v>104</v>
      </c>
      <c r="M160" s="47" t="s">
        <v>63</v>
      </c>
      <c r="N160" s="47"/>
      <c r="O160" s="48" t="s">
        <v>540</v>
      </c>
      <c r="P160" s="49" t="s">
        <v>541</v>
      </c>
    </row>
    <row r="161" spans="1:16" ht="12.75" customHeight="1" thickBot="1">
      <c r="A161" s="10" t="str">
        <f t="shared" si="25"/>
        <v>VSB 45 </v>
      </c>
      <c r="B161" s="3" t="str">
        <f t="shared" si="26"/>
        <v>I</v>
      </c>
      <c r="C161" s="10">
        <f t="shared" si="27"/>
        <v>54075.17</v>
      </c>
      <c r="D161" s="12" t="str">
        <f t="shared" si="28"/>
        <v>vis</v>
      </c>
      <c r="E161" s="45">
        <f>VLOOKUP(C161,Active!C$21:E$973,3,FALSE)</f>
        <v>8238.9955668020702</v>
      </c>
      <c r="F161" s="3" t="s">
        <v>58</v>
      </c>
      <c r="G161" s="12" t="str">
        <f t="shared" si="29"/>
        <v>54075.170</v>
      </c>
      <c r="H161" s="10">
        <f t="shared" si="30"/>
        <v>8239</v>
      </c>
      <c r="I161" s="46" t="s">
        <v>542</v>
      </c>
      <c r="J161" s="47" t="s">
        <v>543</v>
      </c>
      <c r="K161" s="46">
        <v>8239</v>
      </c>
      <c r="L161" s="46" t="s">
        <v>408</v>
      </c>
      <c r="M161" s="47" t="s">
        <v>63</v>
      </c>
      <c r="N161" s="47"/>
      <c r="O161" s="48" t="s">
        <v>540</v>
      </c>
      <c r="P161" s="49" t="s">
        <v>541</v>
      </c>
    </row>
    <row r="162" spans="1:16" ht="12.75" customHeight="1" thickBot="1">
      <c r="A162" s="10" t="str">
        <f t="shared" si="25"/>
        <v>VSB 45 </v>
      </c>
      <c r="B162" s="3" t="str">
        <f t="shared" si="26"/>
        <v>I</v>
      </c>
      <c r="C162" s="10">
        <f t="shared" si="27"/>
        <v>54087.06</v>
      </c>
      <c r="D162" s="12" t="str">
        <f t="shared" si="28"/>
        <v>vis</v>
      </c>
      <c r="E162" s="45">
        <f>VLOOKUP(C162,Active!C$21:E$973,3,FALSE)</f>
        <v>8242.0034486668392</v>
      </c>
      <c r="F162" s="3" t="s">
        <v>58</v>
      </c>
      <c r="G162" s="12" t="str">
        <f t="shared" si="29"/>
        <v>54087.060</v>
      </c>
      <c r="H162" s="10">
        <f t="shared" si="30"/>
        <v>8242</v>
      </c>
      <c r="I162" s="46" t="s">
        <v>544</v>
      </c>
      <c r="J162" s="47" t="s">
        <v>545</v>
      </c>
      <c r="K162" s="46">
        <v>8242</v>
      </c>
      <c r="L162" s="46" t="s">
        <v>195</v>
      </c>
      <c r="M162" s="47" t="s">
        <v>63</v>
      </c>
      <c r="N162" s="47"/>
      <c r="O162" s="48" t="s">
        <v>540</v>
      </c>
      <c r="P162" s="49" t="s">
        <v>541</v>
      </c>
    </row>
    <row r="163" spans="1:16" ht="12.75" customHeight="1" thickBot="1">
      <c r="A163" s="10" t="str">
        <f t="shared" si="25"/>
        <v>VSB 45 </v>
      </c>
      <c r="B163" s="3" t="str">
        <f t="shared" si="26"/>
        <v>I</v>
      </c>
      <c r="C163" s="10">
        <f t="shared" si="27"/>
        <v>54094.93</v>
      </c>
      <c r="D163" s="12" t="str">
        <f t="shared" si="28"/>
        <v>vis</v>
      </c>
      <c r="E163" s="45">
        <f>VLOOKUP(C163,Active!C$21:E$973,3,FALSE)</f>
        <v>8243.994367949912</v>
      </c>
      <c r="F163" s="3" t="s">
        <v>58</v>
      </c>
      <c r="G163" s="12" t="str">
        <f t="shared" si="29"/>
        <v>54094.930</v>
      </c>
      <c r="H163" s="10">
        <f t="shared" si="30"/>
        <v>8244</v>
      </c>
      <c r="I163" s="46" t="s">
        <v>546</v>
      </c>
      <c r="J163" s="47" t="s">
        <v>547</v>
      </c>
      <c r="K163" s="46">
        <v>8244</v>
      </c>
      <c r="L163" s="46" t="s">
        <v>90</v>
      </c>
      <c r="M163" s="47" t="s">
        <v>63</v>
      </c>
      <c r="N163" s="47"/>
      <c r="O163" s="48" t="s">
        <v>540</v>
      </c>
      <c r="P163" s="49" t="s">
        <v>541</v>
      </c>
    </row>
    <row r="164" spans="1:16" ht="12.75" customHeight="1" thickBot="1">
      <c r="A164" s="10" t="str">
        <f t="shared" si="25"/>
        <v>VSB 46 </v>
      </c>
      <c r="B164" s="3" t="str">
        <f t="shared" si="26"/>
        <v>I</v>
      </c>
      <c r="C164" s="10">
        <f t="shared" si="27"/>
        <v>54423.078000000001</v>
      </c>
      <c r="D164" s="12" t="str">
        <f t="shared" si="28"/>
        <v>vis</v>
      </c>
      <c r="E164" s="45">
        <f>VLOOKUP(C164,Active!C$21:E$973,3,FALSE)</f>
        <v>8327.0078598052842</v>
      </c>
      <c r="F164" s="3" t="s">
        <v>58</v>
      </c>
      <c r="G164" s="12" t="str">
        <f t="shared" si="29"/>
        <v>54423.078</v>
      </c>
      <c r="H164" s="10">
        <f t="shared" si="30"/>
        <v>8327</v>
      </c>
      <c r="I164" s="46" t="s">
        <v>552</v>
      </c>
      <c r="J164" s="47" t="s">
        <v>553</v>
      </c>
      <c r="K164" s="46">
        <v>8327</v>
      </c>
      <c r="L164" s="46" t="s">
        <v>189</v>
      </c>
      <c r="M164" s="47" t="s">
        <v>63</v>
      </c>
      <c r="N164" s="47"/>
      <c r="O164" s="48" t="s">
        <v>554</v>
      </c>
      <c r="P164" s="49" t="s">
        <v>555</v>
      </c>
    </row>
    <row r="165" spans="1:16" ht="12.75" customHeight="1" thickBot="1">
      <c r="A165" s="10" t="str">
        <f t="shared" si="25"/>
        <v>VSB 46 </v>
      </c>
      <c r="B165" s="3" t="str">
        <f t="shared" si="26"/>
        <v>I</v>
      </c>
      <c r="C165" s="10">
        <f t="shared" si="27"/>
        <v>54427.034</v>
      </c>
      <c r="D165" s="12" t="str">
        <f t="shared" si="28"/>
        <v>vis</v>
      </c>
      <c r="E165" s="45">
        <f>VLOOKUP(C165,Active!C$21:E$973,3,FALSE)</f>
        <v>8328.0086319379152</v>
      </c>
      <c r="F165" s="3" t="s">
        <v>58</v>
      </c>
      <c r="G165" s="12" t="str">
        <f t="shared" si="29"/>
        <v>54427.034</v>
      </c>
      <c r="H165" s="10">
        <f t="shared" si="30"/>
        <v>8328</v>
      </c>
      <c r="I165" s="46" t="s">
        <v>556</v>
      </c>
      <c r="J165" s="47" t="s">
        <v>557</v>
      </c>
      <c r="K165" s="46">
        <v>8328</v>
      </c>
      <c r="L165" s="46" t="s">
        <v>558</v>
      </c>
      <c r="M165" s="47" t="s">
        <v>63</v>
      </c>
      <c r="N165" s="47"/>
      <c r="O165" s="48" t="s">
        <v>554</v>
      </c>
      <c r="P165" s="49" t="s">
        <v>555</v>
      </c>
    </row>
    <row r="166" spans="1:16" ht="12.75" customHeight="1" thickBot="1">
      <c r="A166" s="10" t="str">
        <f t="shared" si="25"/>
        <v>VSB 48 </v>
      </c>
      <c r="B166" s="3" t="str">
        <f t="shared" si="26"/>
        <v>I</v>
      </c>
      <c r="C166" s="10">
        <f t="shared" si="27"/>
        <v>54751.13</v>
      </c>
      <c r="D166" s="12" t="str">
        <f t="shared" si="28"/>
        <v>vis</v>
      </c>
      <c r="E166" s="45">
        <f>VLOOKUP(C166,Active!C$21:E$973,3,FALSE)</f>
        <v>8409.9970659870596</v>
      </c>
      <c r="F166" s="3" t="s">
        <v>58</v>
      </c>
      <c r="G166" s="12" t="str">
        <f t="shared" si="29"/>
        <v>54751.130</v>
      </c>
      <c r="H166" s="10">
        <f t="shared" si="30"/>
        <v>8410</v>
      </c>
      <c r="I166" s="46" t="s">
        <v>559</v>
      </c>
      <c r="J166" s="47" t="s">
        <v>560</v>
      </c>
      <c r="K166" s="46">
        <v>8410</v>
      </c>
      <c r="L166" s="46" t="s">
        <v>291</v>
      </c>
      <c r="M166" s="47" t="s">
        <v>63</v>
      </c>
      <c r="N166" s="47"/>
      <c r="O166" s="48" t="s">
        <v>554</v>
      </c>
      <c r="P166" s="49" t="s">
        <v>561</v>
      </c>
    </row>
    <row r="167" spans="1:16" ht="12.75" customHeight="1" thickBot="1">
      <c r="A167" s="10" t="str">
        <f t="shared" si="25"/>
        <v>VSB 48 </v>
      </c>
      <c r="B167" s="3" t="str">
        <f t="shared" si="26"/>
        <v>I</v>
      </c>
      <c r="C167" s="10">
        <f t="shared" si="27"/>
        <v>54755.11</v>
      </c>
      <c r="D167" s="12" t="str">
        <f t="shared" si="28"/>
        <v>vis</v>
      </c>
      <c r="E167" s="45">
        <f>VLOOKUP(C167,Active!C$21:E$973,3,FALSE)</f>
        <v>8411.0039095380907</v>
      </c>
      <c r="F167" s="3" t="s">
        <v>58</v>
      </c>
      <c r="G167" s="12" t="str">
        <f t="shared" si="29"/>
        <v>54755.110</v>
      </c>
      <c r="H167" s="10">
        <f t="shared" si="30"/>
        <v>8411</v>
      </c>
      <c r="I167" s="46" t="s">
        <v>562</v>
      </c>
      <c r="J167" s="47" t="s">
        <v>563</v>
      </c>
      <c r="K167" s="46">
        <v>8411</v>
      </c>
      <c r="L167" s="46" t="s">
        <v>232</v>
      </c>
      <c r="M167" s="47" t="s">
        <v>63</v>
      </c>
      <c r="N167" s="47"/>
      <c r="O167" s="48" t="s">
        <v>554</v>
      </c>
      <c r="P167" s="49" t="s">
        <v>561</v>
      </c>
    </row>
    <row r="168" spans="1:16" ht="12.75" customHeight="1" thickBot="1">
      <c r="A168" s="10" t="str">
        <f t="shared" si="25"/>
        <v>VSB 48 </v>
      </c>
      <c r="B168" s="3" t="str">
        <f t="shared" si="26"/>
        <v>II</v>
      </c>
      <c r="C168" s="10">
        <f t="shared" si="27"/>
        <v>54761.063999999998</v>
      </c>
      <c r="D168" s="12" t="str">
        <f t="shared" si="28"/>
        <v>vis</v>
      </c>
      <c r="E168" s="45">
        <f>VLOOKUP(C168,Active!C$21:E$973,3,FALSE)</f>
        <v>8412.5101272523752</v>
      </c>
      <c r="F168" s="3" t="s">
        <v>58</v>
      </c>
      <c r="G168" s="12" t="str">
        <f t="shared" si="29"/>
        <v>54761.064</v>
      </c>
      <c r="H168" s="10">
        <f t="shared" si="30"/>
        <v>8412.5</v>
      </c>
      <c r="I168" s="46" t="s">
        <v>564</v>
      </c>
      <c r="J168" s="47" t="s">
        <v>565</v>
      </c>
      <c r="K168" s="46">
        <v>8412.5</v>
      </c>
      <c r="L168" s="46" t="s">
        <v>566</v>
      </c>
      <c r="M168" s="47" t="s">
        <v>63</v>
      </c>
      <c r="N168" s="47"/>
      <c r="O168" s="48" t="s">
        <v>554</v>
      </c>
      <c r="P168" s="49" t="s">
        <v>561</v>
      </c>
    </row>
    <row r="169" spans="1:16" ht="12.75" customHeight="1" thickBot="1">
      <c r="A169" s="10" t="str">
        <f t="shared" si="25"/>
        <v>VSB 50 </v>
      </c>
      <c r="B169" s="3" t="str">
        <f t="shared" si="26"/>
        <v>I</v>
      </c>
      <c r="C169" s="10">
        <f t="shared" si="27"/>
        <v>55178.080999999998</v>
      </c>
      <c r="D169" s="12" t="str">
        <f t="shared" si="28"/>
        <v>vis</v>
      </c>
      <c r="E169" s="45">
        <f>VLOOKUP(C169,Active!C$21:E$973,3,FALSE)</f>
        <v>8518.0053225089396</v>
      </c>
      <c r="F169" s="3" t="s">
        <v>58</v>
      </c>
      <c r="G169" s="12" t="str">
        <f t="shared" si="29"/>
        <v>55178.081</v>
      </c>
      <c r="H169" s="10">
        <f t="shared" si="30"/>
        <v>8518</v>
      </c>
      <c r="I169" s="46" t="s">
        <v>567</v>
      </c>
      <c r="J169" s="47" t="s">
        <v>568</v>
      </c>
      <c r="K169" s="46">
        <v>8518</v>
      </c>
      <c r="L169" s="46" t="s">
        <v>324</v>
      </c>
      <c r="M169" s="47" t="s">
        <v>63</v>
      </c>
      <c r="N169" s="47"/>
      <c r="O169" s="48" t="s">
        <v>554</v>
      </c>
      <c r="P169" s="49" t="s">
        <v>569</v>
      </c>
    </row>
    <row r="170" spans="1:16">
      <c r="B170" s="3"/>
      <c r="E170" s="45"/>
      <c r="F170" s="3"/>
    </row>
    <row r="171" spans="1:16">
      <c r="B171" s="3"/>
      <c r="E171" s="45"/>
      <c r="F171" s="3"/>
    </row>
    <row r="172" spans="1:16">
      <c r="B172" s="3"/>
      <c r="E172" s="45"/>
      <c r="F172" s="3"/>
    </row>
    <row r="173" spans="1:16">
      <c r="B173" s="3"/>
      <c r="E173" s="45"/>
      <c r="F173" s="3"/>
    </row>
    <row r="174" spans="1:16">
      <c r="B174" s="3"/>
      <c r="E174" s="45"/>
      <c r="F174" s="3"/>
    </row>
    <row r="175" spans="1:16">
      <c r="B175" s="3"/>
      <c r="E175" s="45"/>
      <c r="F175" s="3"/>
    </row>
    <row r="176" spans="1:16">
      <c r="B176" s="3"/>
      <c r="E176" s="45"/>
      <c r="F176" s="3"/>
    </row>
    <row r="177" spans="2:6">
      <c r="B177" s="3"/>
      <c r="E177" s="45"/>
      <c r="F177" s="3"/>
    </row>
    <row r="178" spans="2:6">
      <c r="B178" s="3"/>
      <c r="E178" s="45"/>
      <c r="F178" s="3"/>
    </row>
    <row r="179" spans="2:6">
      <c r="B179" s="3"/>
      <c r="E179" s="45"/>
      <c r="F179" s="3"/>
    </row>
    <row r="180" spans="2:6">
      <c r="B180" s="3"/>
      <c r="E180" s="45"/>
      <c r="F180" s="3"/>
    </row>
    <row r="181" spans="2:6">
      <c r="B181" s="3"/>
      <c r="E181" s="45"/>
      <c r="F181" s="3"/>
    </row>
    <row r="182" spans="2:6">
      <c r="B182" s="3"/>
      <c r="E182" s="45"/>
      <c r="F182" s="3"/>
    </row>
    <row r="183" spans="2:6">
      <c r="B183" s="3"/>
      <c r="E183" s="45"/>
      <c r="F183" s="3"/>
    </row>
    <row r="184" spans="2:6">
      <c r="B184" s="3"/>
      <c r="E184" s="45"/>
      <c r="F184" s="3"/>
    </row>
    <row r="185" spans="2:6">
      <c r="B185" s="3"/>
      <c r="E185" s="45"/>
      <c r="F185" s="3"/>
    </row>
    <row r="186" spans="2:6">
      <c r="B186" s="3"/>
      <c r="E186" s="45"/>
      <c r="F186" s="3"/>
    </row>
    <row r="187" spans="2:6">
      <c r="B187" s="3"/>
      <c r="E187" s="45"/>
      <c r="F187" s="3"/>
    </row>
    <row r="188" spans="2:6">
      <c r="B188" s="3"/>
      <c r="E188" s="45"/>
      <c r="F188" s="3"/>
    </row>
    <row r="189" spans="2:6">
      <c r="B189" s="3"/>
      <c r="E189" s="45"/>
      <c r="F189" s="3"/>
    </row>
    <row r="190" spans="2:6">
      <c r="B190" s="3"/>
      <c r="E190" s="45"/>
      <c r="F190" s="3"/>
    </row>
    <row r="191" spans="2:6">
      <c r="B191" s="3"/>
      <c r="E191" s="45"/>
      <c r="F191" s="3"/>
    </row>
    <row r="192" spans="2:6">
      <c r="B192" s="3"/>
      <c r="E192" s="45"/>
      <c r="F192" s="3"/>
    </row>
    <row r="193" spans="2:6">
      <c r="B193" s="3"/>
      <c r="E193" s="45"/>
      <c r="F193" s="3"/>
    </row>
    <row r="194" spans="2:6">
      <c r="B194" s="3"/>
      <c r="E194" s="45"/>
      <c r="F194" s="3"/>
    </row>
    <row r="195" spans="2:6">
      <c r="B195" s="3"/>
      <c r="E195" s="45"/>
      <c r="F195" s="3"/>
    </row>
    <row r="196" spans="2:6">
      <c r="B196" s="3"/>
      <c r="E196" s="45"/>
      <c r="F196" s="3"/>
    </row>
    <row r="197" spans="2:6">
      <c r="B197" s="3"/>
      <c r="E197" s="45"/>
      <c r="F197" s="3"/>
    </row>
    <row r="198" spans="2:6">
      <c r="B198" s="3"/>
      <c r="E198" s="45"/>
      <c r="F198" s="3"/>
    </row>
    <row r="199" spans="2:6">
      <c r="B199" s="3"/>
      <c r="E199" s="45"/>
      <c r="F199" s="3"/>
    </row>
    <row r="200" spans="2:6">
      <c r="B200" s="3"/>
      <c r="E200" s="45"/>
      <c r="F200" s="3"/>
    </row>
    <row r="201" spans="2:6">
      <c r="B201" s="3"/>
      <c r="E201" s="45"/>
      <c r="F201" s="3"/>
    </row>
    <row r="202" spans="2:6">
      <c r="B202" s="3"/>
      <c r="E202" s="45"/>
      <c r="F202" s="3"/>
    </row>
    <row r="203" spans="2:6">
      <c r="B203" s="3"/>
      <c r="E203" s="45"/>
      <c r="F203" s="3"/>
    </row>
    <row r="204" spans="2:6">
      <c r="B204" s="3"/>
      <c r="E204" s="45"/>
      <c r="F204" s="3"/>
    </row>
    <row r="205" spans="2:6">
      <c r="B205" s="3"/>
      <c r="E205" s="45"/>
      <c r="F205" s="3"/>
    </row>
    <row r="206" spans="2:6">
      <c r="B206" s="3"/>
      <c r="E206" s="45"/>
      <c r="F206" s="3"/>
    </row>
    <row r="207" spans="2:6">
      <c r="B207" s="3"/>
      <c r="E207" s="45"/>
      <c r="F207" s="3"/>
    </row>
    <row r="208" spans="2:6">
      <c r="B208" s="3"/>
      <c r="E208" s="45"/>
      <c r="F208" s="3"/>
    </row>
    <row r="209" spans="2:6">
      <c r="B209" s="3"/>
      <c r="E209" s="45"/>
      <c r="F209" s="3"/>
    </row>
    <row r="210" spans="2:6">
      <c r="B210" s="3"/>
      <c r="E210" s="45"/>
      <c r="F210" s="3"/>
    </row>
    <row r="211" spans="2:6">
      <c r="B211" s="3"/>
      <c r="E211" s="45"/>
      <c r="F211" s="3"/>
    </row>
    <row r="212" spans="2:6">
      <c r="B212" s="3"/>
      <c r="E212" s="45"/>
      <c r="F212" s="3"/>
    </row>
    <row r="213" spans="2:6">
      <c r="B213" s="3"/>
      <c r="E213" s="45"/>
      <c r="F213" s="3"/>
    </row>
    <row r="214" spans="2:6">
      <c r="B214" s="3"/>
      <c r="E214" s="45"/>
      <c r="F214" s="3"/>
    </row>
    <row r="215" spans="2:6">
      <c r="B215" s="3"/>
      <c r="E215" s="45"/>
      <c r="F215" s="3"/>
    </row>
    <row r="216" spans="2:6">
      <c r="B216" s="3"/>
      <c r="E216" s="45"/>
      <c r="F216" s="3"/>
    </row>
    <row r="217" spans="2:6">
      <c r="B217" s="3"/>
      <c r="E217" s="45"/>
      <c r="F217" s="3"/>
    </row>
    <row r="218" spans="2:6">
      <c r="B218" s="3"/>
      <c r="E218" s="45"/>
      <c r="F218" s="3"/>
    </row>
    <row r="219" spans="2:6">
      <c r="B219" s="3"/>
      <c r="E219" s="45"/>
      <c r="F219" s="3"/>
    </row>
    <row r="220" spans="2:6">
      <c r="B220" s="3"/>
      <c r="E220" s="45"/>
      <c r="F220" s="3"/>
    </row>
    <row r="221" spans="2:6">
      <c r="B221" s="3"/>
      <c r="E221" s="45"/>
      <c r="F221" s="3"/>
    </row>
    <row r="222" spans="2:6">
      <c r="B222" s="3"/>
      <c r="E222" s="45"/>
      <c r="F222" s="3"/>
    </row>
    <row r="223" spans="2:6">
      <c r="B223" s="3"/>
      <c r="E223" s="45"/>
      <c r="F223" s="3"/>
    </row>
    <row r="224" spans="2:6">
      <c r="B224" s="3"/>
      <c r="E224" s="45"/>
      <c r="F224" s="3"/>
    </row>
    <row r="225" spans="2:6">
      <c r="B225" s="3"/>
      <c r="E225" s="45"/>
      <c r="F225" s="3"/>
    </row>
    <row r="226" spans="2:6">
      <c r="B226" s="3"/>
      <c r="E226" s="45"/>
      <c r="F226" s="3"/>
    </row>
    <row r="227" spans="2:6">
      <c r="B227" s="3"/>
      <c r="E227" s="45"/>
      <c r="F227" s="3"/>
    </row>
    <row r="228" spans="2:6">
      <c r="B228" s="3"/>
      <c r="E228" s="45"/>
      <c r="F228" s="3"/>
    </row>
    <row r="229" spans="2:6">
      <c r="B229" s="3"/>
      <c r="E229" s="45"/>
      <c r="F229" s="3"/>
    </row>
    <row r="230" spans="2:6">
      <c r="B230" s="3"/>
      <c r="E230" s="45"/>
      <c r="F230" s="3"/>
    </row>
    <row r="231" spans="2:6">
      <c r="B231" s="3"/>
      <c r="E231" s="45"/>
      <c r="F231" s="3"/>
    </row>
    <row r="232" spans="2:6">
      <c r="B232" s="3"/>
      <c r="E232" s="45"/>
      <c r="F232" s="3"/>
    </row>
    <row r="233" spans="2:6">
      <c r="B233" s="3"/>
      <c r="E233" s="45"/>
      <c r="F233" s="3"/>
    </row>
    <row r="234" spans="2:6">
      <c r="B234" s="3"/>
      <c r="E234" s="45"/>
      <c r="F234" s="3"/>
    </row>
    <row r="235" spans="2:6">
      <c r="B235" s="3"/>
      <c r="E235" s="45"/>
      <c r="F235" s="3"/>
    </row>
    <row r="236" spans="2:6">
      <c r="B236" s="3"/>
      <c r="E236" s="45"/>
      <c r="F236" s="3"/>
    </row>
    <row r="237" spans="2:6">
      <c r="B237" s="3"/>
      <c r="E237" s="45"/>
      <c r="F237" s="3"/>
    </row>
    <row r="238" spans="2:6">
      <c r="B238" s="3"/>
      <c r="E238" s="45"/>
      <c r="F238" s="3"/>
    </row>
    <row r="239" spans="2:6">
      <c r="B239" s="3"/>
      <c r="E239" s="45"/>
      <c r="F239" s="3"/>
    </row>
    <row r="240" spans="2:6">
      <c r="B240" s="3"/>
      <c r="E240" s="45"/>
      <c r="F240" s="3"/>
    </row>
    <row r="241" spans="2:6">
      <c r="B241" s="3"/>
      <c r="E241" s="45"/>
      <c r="F241" s="3"/>
    </row>
    <row r="242" spans="2:6">
      <c r="B242" s="3"/>
      <c r="E242" s="45"/>
      <c r="F242" s="3"/>
    </row>
    <row r="243" spans="2:6">
      <c r="B243" s="3"/>
      <c r="E243" s="45"/>
      <c r="F243" s="3"/>
    </row>
    <row r="244" spans="2:6">
      <c r="B244" s="3"/>
      <c r="E244" s="45"/>
      <c r="F244" s="3"/>
    </row>
    <row r="245" spans="2:6">
      <c r="B245" s="3"/>
      <c r="E245" s="45"/>
      <c r="F245" s="3"/>
    </row>
    <row r="246" spans="2:6">
      <c r="B246" s="3"/>
      <c r="E246" s="45"/>
      <c r="F246" s="3"/>
    </row>
    <row r="247" spans="2:6">
      <c r="B247" s="3"/>
      <c r="E247" s="45"/>
      <c r="F247" s="3"/>
    </row>
    <row r="248" spans="2:6">
      <c r="B248" s="3"/>
      <c r="E248" s="45"/>
      <c r="F248" s="3"/>
    </row>
    <row r="249" spans="2:6">
      <c r="B249" s="3"/>
      <c r="E249" s="45"/>
      <c r="F249" s="3"/>
    </row>
    <row r="250" spans="2:6">
      <c r="B250" s="3"/>
      <c r="E250" s="45"/>
      <c r="F250" s="3"/>
    </row>
    <row r="251" spans="2:6">
      <c r="B251" s="3"/>
      <c r="E251" s="45"/>
      <c r="F251" s="3"/>
    </row>
    <row r="252" spans="2:6">
      <c r="B252" s="3"/>
      <c r="E252" s="45"/>
      <c r="F252" s="3"/>
    </row>
    <row r="253" spans="2:6">
      <c r="B253" s="3"/>
      <c r="E253" s="45"/>
      <c r="F253" s="3"/>
    </row>
    <row r="254" spans="2:6">
      <c r="B254" s="3"/>
      <c r="E254" s="45"/>
      <c r="F254" s="3"/>
    </row>
    <row r="255" spans="2:6">
      <c r="B255" s="3"/>
      <c r="E255" s="45"/>
      <c r="F255" s="3"/>
    </row>
    <row r="256" spans="2:6">
      <c r="B256" s="3"/>
      <c r="E256" s="45"/>
      <c r="F256" s="3"/>
    </row>
    <row r="257" spans="2:6">
      <c r="B257" s="3"/>
      <c r="E257" s="45"/>
      <c r="F257" s="3"/>
    </row>
    <row r="258" spans="2:6">
      <c r="B258" s="3"/>
      <c r="E258" s="45"/>
      <c r="F258" s="3"/>
    </row>
    <row r="259" spans="2:6">
      <c r="B259" s="3"/>
      <c r="E259" s="45"/>
      <c r="F259" s="3"/>
    </row>
    <row r="260" spans="2:6">
      <c r="B260" s="3"/>
      <c r="E260" s="45"/>
      <c r="F260" s="3"/>
    </row>
    <row r="261" spans="2:6">
      <c r="B261" s="3"/>
      <c r="E261" s="45"/>
      <c r="F261" s="3"/>
    </row>
    <row r="262" spans="2:6">
      <c r="B262" s="3"/>
      <c r="E262" s="45"/>
      <c r="F262" s="3"/>
    </row>
    <row r="263" spans="2:6">
      <c r="B263" s="3"/>
      <c r="E263" s="45"/>
      <c r="F263" s="3"/>
    </row>
    <row r="264" spans="2:6">
      <c r="B264" s="3"/>
      <c r="E264" s="45"/>
      <c r="F264" s="3"/>
    </row>
    <row r="265" spans="2:6">
      <c r="B265" s="3"/>
      <c r="E265" s="45"/>
      <c r="F265" s="3"/>
    </row>
    <row r="266" spans="2:6">
      <c r="B266" s="3"/>
      <c r="E266" s="45"/>
      <c r="F266" s="3"/>
    </row>
    <row r="267" spans="2:6">
      <c r="B267" s="3"/>
      <c r="E267" s="45"/>
      <c r="F267" s="3"/>
    </row>
    <row r="268" spans="2:6">
      <c r="B268" s="3"/>
      <c r="E268" s="45"/>
      <c r="F268" s="3"/>
    </row>
    <row r="269" spans="2:6">
      <c r="B269" s="3"/>
      <c r="E269" s="45"/>
      <c r="F269" s="3"/>
    </row>
    <row r="270" spans="2:6">
      <c r="B270" s="3"/>
      <c r="E270" s="45"/>
      <c r="F270" s="3"/>
    </row>
    <row r="271" spans="2:6">
      <c r="B271" s="3"/>
      <c r="E271" s="45"/>
      <c r="F271" s="3"/>
    </row>
    <row r="272" spans="2:6">
      <c r="B272" s="3"/>
      <c r="E272" s="45"/>
      <c r="F272" s="3"/>
    </row>
    <row r="273" spans="2:6">
      <c r="B273" s="3"/>
      <c r="E273" s="45"/>
      <c r="F273" s="3"/>
    </row>
    <row r="274" spans="2:6">
      <c r="B274" s="3"/>
      <c r="E274" s="45"/>
      <c r="F274" s="3"/>
    </row>
    <row r="275" spans="2:6">
      <c r="B275" s="3"/>
      <c r="E275" s="45"/>
      <c r="F275" s="3"/>
    </row>
    <row r="276" spans="2:6">
      <c r="B276" s="3"/>
      <c r="E276" s="45"/>
      <c r="F276" s="3"/>
    </row>
    <row r="277" spans="2:6">
      <c r="B277" s="3"/>
      <c r="E277" s="45"/>
      <c r="F277" s="3"/>
    </row>
    <row r="278" spans="2:6">
      <c r="B278" s="3"/>
      <c r="E278" s="45"/>
      <c r="F278" s="3"/>
    </row>
    <row r="279" spans="2:6">
      <c r="B279" s="3"/>
      <c r="E279" s="45"/>
      <c r="F279" s="3"/>
    </row>
    <row r="280" spans="2:6">
      <c r="B280" s="3"/>
      <c r="E280" s="45"/>
      <c r="F280" s="3"/>
    </row>
    <row r="281" spans="2:6">
      <c r="B281" s="3"/>
      <c r="E281" s="45"/>
      <c r="F281" s="3"/>
    </row>
    <row r="282" spans="2:6">
      <c r="B282" s="3"/>
      <c r="E282" s="45"/>
      <c r="F282" s="3"/>
    </row>
    <row r="283" spans="2:6">
      <c r="B283" s="3"/>
      <c r="E283" s="45"/>
      <c r="F283" s="3"/>
    </row>
    <row r="284" spans="2:6">
      <c r="B284" s="3"/>
      <c r="E284" s="45"/>
      <c r="F284" s="3"/>
    </row>
    <row r="285" spans="2:6">
      <c r="B285" s="3"/>
      <c r="E285" s="45"/>
      <c r="F285" s="3"/>
    </row>
    <row r="286" spans="2:6">
      <c r="B286" s="3"/>
      <c r="E286" s="45"/>
      <c r="F286" s="3"/>
    </row>
    <row r="287" spans="2:6">
      <c r="B287" s="3"/>
      <c r="E287" s="45"/>
      <c r="F287" s="3"/>
    </row>
    <row r="288" spans="2:6">
      <c r="B288" s="3"/>
      <c r="E288" s="45"/>
      <c r="F288" s="3"/>
    </row>
    <row r="289" spans="2:6">
      <c r="B289" s="3"/>
      <c r="E289" s="45"/>
      <c r="F289" s="3"/>
    </row>
    <row r="290" spans="2:6">
      <c r="B290" s="3"/>
      <c r="E290" s="45"/>
      <c r="F290" s="3"/>
    </row>
    <row r="291" spans="2:6">
      <c r="B291" s="3"/>
      <c r="E291" s="45"/>
      <c r="F291" s="3"/>
    </row>
    <row r="292" spans="2:6">
      <c r="B292" s="3"/>
      <c r="E292" s="45"/>
      <c r="F292" s="3"/>
    </row>
    <row r="293" spans="2:6">
      <c r="B293" s="3"/>
      <c r="E293" s="45"/>
      <c r="F293" s="3"/>
    </row>
    <row r="294" spans="2:6">
      <c r="B294" s="3"/>
      <c r="E294" s="45"/>
      <c r="F294" s="3"/>
    </row>
    <row r="295" spans="2:6">
      <c r="B295" s="3"/>
      <c r="E295" s="45"/>
      <c r="F295" s="3"/>
    </row>
    <row r="296" spans="2:6">
      <c r="B296" s="3"/>
      <c r="E296" s="45"/>
      <c r="F296" s="3"/>
    </row>
    <row r="297" spans="2:6">
      <c r="B297" s="3"/>
      <c r="E297" s="45"/>
      <c r="F297" s="3"/>
    </row>
    <row r="298" spans="2:6">
      <c r="B298" s="3"/>
      <c r="E298" s="45"/>
      <c r="F298" s="3"/>
    </row>
    <row r="299" spans="2:6">
      <c r="B299" s="3"/>
      <c r="E299" s="45"/>
      <c r="F299" s="3"/>
    </row>
    <row r="300" spans="2:6">
      <c r="B300" s="3"/>
      <c r="E300" s="45"/>
      <c r="F300" s="3"/>
    </row>
    <row r="301" spans="2:6">
      <c r="B301" s="3"/>
      <c r="E301" s="45"/>
      <c r="F301" s="3"/>
    </row>
    <row r="302" spans="2:6">
      <c r="B302" s="3"/>
      <c r="E302" s="45"/>
      <c r="F302" s="3"/>
    </row>
    <row r="303" spans="2:6">
      <c r="B303" s="3"/>
      <c r="E303" s="45"/>
      <c r="F303" s="3"/>
    </row>
    <row r="304" spans="2:6">
      <c r="B304" s="3"/>
      <c r="E304" s="45"/>
      <c r="F304" s="3"/>
    </row>
    <row r="305" spans="2:6">
      <c r="B305" s="3"/>
      <c r="E305" s="45"/>
      <c r="F305" s="3"/>
    </row>
    <row r="306" spans="2:6">
      <c r="B306" s="3"/>
      <c r="E306" s="45"/>
      <c r="F306" s="3"/>
    </row>
    <row r="307" spans="2:6">
      <c r="B307" s="3"/>
      <c r="E307" s="45"/>
      <c r="F307" s="3"/>
    </row>
    <row r="308" spans="2:6">
      <c r="B308" s="3"/>
      <c r="E308" s="45"/>
      <c r="F308" s="3"/>
    </row>
    <row r="309" spans="2:6">
      <c r="B309" s="3"/>
      <c r="E309" s="45"/>
      <c r="F309" s="3"/>
    </row>
    <row r="310" spans="2:6">
      <c r="B310" s="3"/>
      <c r="E310" s="45"/>
      <c r="F310" s="3"/>
    </row>
    <row r="311" spans="2:6">
      <c r="B311" s="3"/>
      <c r="E311" s="45"/>
      <c r="F311" s="3"/>
    </row>
    <row r="312" spans="2:6">
      <c r="B312" s="3"/>
      <c r="E312" s="45"/>
      <c r="F312" s="3"/>
    </row>
    <row r="313" spans="2:6">
      <c r="B313" s="3"/>
      <c r="E313" s="45"/>
      <c r="F313" s="3"/>
    </row>
    <row r="314" spans="2:6">
      <c r="B314" s="3"/>
      <c r="E314" s="45"/>
      <c r="F314" s="3"/>
    </row>
    <row r="315" spans="2:6">
      <c r="B315" s="3"/>
      <c r="E315" s="45"/>
      <c r="F315" s="3"/>
    </row>
    <row r="316" spans="2:6">
      <c r="B316" s="3"/>
      <c r="E316" s="45"/>
      <c r="F316" s="3"/>
    </row>
    <row r="317" spans="2:6">
      <c r="B317" s="3"/>
      <c r="E317" s="45"/>
      <c r="F317" s="3"/>
    </row>
    <row r="318" spans="2:6">
      <c r="B318" s="3"/>
      <c r="E318" s="45"/>
      <c r="F318" s="3"/>
    </row>
    <row r="319" spans="2:6">
      <c r="B319" s="3"/>
      <c r="E319" s="45"/>
      <c r="F319" s="3"/>
    </row>
    <row r="320" spans="2:6">
      <c r="B320" s="3"/>
      <c r="E320" s="45"/>
      <c r="F320" s="3"/>
    </row>
    <row r="321" spans="2:6">
      <c r="B321" s="3"/>
      <c r="E321" s="45"/>
      <c r="F321" s="3"/>
    </row>
    <row r="322" spans="2:6">
      <c r="B322" s="3"/>
      <c r="E322" s="45"/>
      <c r="F322" s="3"/>
    </row>
    <row r="323" spans="2:6">
      <c r="B323" s="3"/>
      <c r="E323" s="45"/>
      <c r="F323" s="3"/>
    </row>
    <row r="324" spans="2:6">
      <c r="B324" s="3"/>
      <c r="E324" s="45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  <row r="839" spans="2:6">
      <c r="B839" s="3"/>
      <c r="F839" s="3"/>
    </row>
    <row r="840" spans="2:6">
      <c r="B840" s="3"/>
      <c r="F840" s="3"/>
    </row>
    <row r="841" spans="2:6">
      <c r="B841" s="3"/>
      <c r="F841" s="3"/>
    </row>
    <row r="842" spans="2:6">
      <c r="B842" s="3"/>
      <c r="F842" s="3"/>
    </row>
    <row r="843" spans="2:6">
      <c r="B843" s="3"/>
      <c r="F843" s="3"/>
    </row>
    <row r="844" spans="2:6">
      <c r="B844" s="3"/>
      <c r="F844" s="3"/>
    </row>
    <row r="845" spans="2:6">
      <c r="B845" s="3"/>
      <c r="F845" s="3"/>
    </row>
    <row r="846" spans="2:6">
      <c r="B846" s="3"/>
      <c r="F846" s="3"/>
    </row>
    <row r="847" spans="2:6">
      <c r="B847" s="3"/>
      <c r="F847" s="3"/>
    </row>
    <row r="848" spans="2:6">
      <c r="B848" s="3"/>
      <c r="F848" s="3"/>
    </row>
    <row r="849" spans="2:6">
      <c r="B849" s="3"/>
      <c r="F849" s="3"/>
    </row>
    <row r="850" spans="2:6">
      <c r="B850" s="3"/>
      <c r="F850" s="3"/>
    </row>
    <row r="851" spans="2:6">
      <c r="B851" s="3"/>
      <c r="F851" s="3"/>
    </row>
    <row r="852" spans="2:6">
      <c r="B852" s="3"/>
      <c r="F852" s="3"/>
    </row>
    <row r="853" spans="2:6">
      <c r="B853" s="3"/>
      <c r="F853" s="3"/>
    </row>
    <row r="854" spans="2:6">
      <c r="B854" s="3"/>
      <c r="F854" s="3"/>
    </row>
    <row r="855" spans="2:6">
      <c r="B855" s="3"/>
      <c r="F855" s="3"/>
    </row>
    <row r="856" spans="2:6">
      <c r="B856" s="3"/>
      <c r="F856" s="3"/>
    </row>
    <row r="857" spans="2:6">
      <c r="B857" s="3"/>
      <c r="F857" s="3"/>
    </row>
    <row r="858" spans="2:6">
      <c r="B858" s="3"/>
      <c r="F858" s="3"/>
    </row>
    <row r="859" spans="2:6">
      <c r="B859" s="3"/>
      <c r="F859" s="3"/>
    </row>
    <row r="860" spans="2:6">
      <c r="B860" s="3"/>
      <c r="F860" s="3"/>
    </row>
    <row r="861" spans="2:6">
      <c r="B861" s="3"/>
      <c r="F861" s="3"/>
    </row>
    <row r="862" spans="2:6">
      <c r="B862" s="3"/>
      <c r="F862" s="3"/>
    </row>
    <row r="863" spans="2:6">
      <c r="B863" s="3"/>
      <c r="F863" s="3"/>
    </row>
    <row r="864" spans="2:6">
      <c r="B864" s="3"/>
      <c r="F864" s="3"/>
    </row>
    <row r="865" spans="2:6">
      <c r="B865" s="3"/>
      <c r="F865" s="3"/>
    </row>
    <row r="866" spans="2:6">
      <c r="B866" s="3"/>
      <c r="F866" s="3"/>
    </row>
    <row r="867" spans="2:6">
      <c r="B867" s="3"/>
      <c r="F867" s="3"/>
    </row>
    <row r="868" spans="2:6">
      <c r="B868" s="3"/>
      <c r="F868" s="3"/>
    </row>
    <row r="869" spans="2:6">
      <c r="B869" s="3"/>
      <c r="F869" s="3"/>
    </row>
    <row r="870" spans="2:6">
      <c r="B870" s="3"/>
      <c r="F870" s="3"/>
    </row>
    <row r="871" spans="2:6">
      <c r="B871" s="3"/>
      <c r="F871" s="3"/>
    </row>
    <row r="872" spans="2:6">
      <c r="B872" s="3"/>
      <c r="F872" s="3"/>
    </row>
    <row r="873" spans="2:6">
      <c r="B873" s="3"/>
      <c r="F873" s="3"/>
    </row>
    <row r="874" spans="2:6">
      <c r="B874" s="3"/>
      <c r="F874" s="3"/>
    </row>
    <row r="875" spans="2:6">
      <c r="B875" s="3"/>
      <c r="F875" s="3"/>
    </row>
    <row r="876" spans="2:6">
      <c r="B876" s="3"/>
      <c r="F876" s="3"/>
    </row>
    <row r="877" spans="2:6">
      <c r="B877" s="3"/>
      <c r="F877" s="3"/>
    </row>
    <row r="878" spans="2:6">
      <c r="B878" s="3"/>
      <c r="F878" s="3"/>
    </row>
    <row r="879" spans="2:6">
      <c r="B879" s="3"/>
      <c r="F879" s="3"/>
    </row>
    <row r="880" spans="2:6">
      <c r="B880" s="3"/>
      <c r="F880" s="3"/>
    </row>
    <row r="881" spans="2:6">
      <c r="B881" s="3"/>
      <c r="F881" s="3"/>
    </row>
    <row r="882" spans="2:6">
      <c r="B882" s="3"/>
      <c r="F882" s="3"/>
    </row>
    <row r="883" spans="2:6">
      <c r="B883" s="3"/>
      <c r="F883" s="3"/>
    </row>
    <row r="884" spans="2:6">
      <c r="B884" s="3"/>
      <c r="F884" s="3"/>
    </row>
    <row r="885" spans="2:6">
      <c r="B885" s="3"/>
      <c r="F885" s="3"/>
    </row>
    <row r="886" spans="2:6">
      <c r="B886" s="3"/>
      <c r="F886" s="3"/>
    </row>
    <row r="887" spans="2:6">
      <c r="B887" s="3"/>
      <c r="F887" s="3"/>
    </row>
    <row r="888" spans="2:6">
      <c r="B888" s="3"/>
      <c r="F888" s="3"/>
    </row>
    <row r="889" spans="2:6">
      <c r="B889" s="3"/>
      <c r="F889" s="3"/>
    </row>
    <row r="890" spans="2:6">
      <c r="B890" s="3"/>
      <c r="F890" s="3"/>
    </row>
    <row r="891" spans="2:6">
      <c r="B891" s="3"/>
      <c r="F891" s="3"/>
    </row>
    <row r="892" spans="2:6">
      <c r="B892" s="3"/>
      <c r="F892" s="3"/>
    </row>
    <row r="893" spans="2:6">
      <c r="B893" s="3"/>
      <c r="F893" s="3"/>
    </row>
    <row r="894" spans="2:6">
      <c r="B894" s="3"/>
      <c r="F894" s="3"/>
    </row>
    <row r="895" spans="2:6">
      <c r="B895" s="3"/>
      <c r="F895" s="3"/>
    </row>
    <row r="896" spans="2:6">
      <c r="B896" s="3"/>
      <c r="F896" s="3"/>
    </row>
    <row r="897" spans="2:6">
      <c r="B897" s="3"/>
      <c r="F897" s="3"/>
    </row>
    <row r="898" spans="2:6">
      <c r="B898" s="3"/>
      <c r="F898" s="3"/>
    </row>
    <row r="899" spans="2:6">
      <c r="B899" s="3"/>
      <c r="F899" s="3"/>
    </row>
    <row r="900" spans="2:6">
      <c r="B900" s="3"/>
      <c r="F900" s="3"/>
    </row>
    <row r="901" spans="2:6">
      <c r="B901" s="3"/>
      <c r="F901" s="3"/>
    </row>
    <row r="902" spans="2:6">
      <c r="B902" s="3"/>
      <c r="F902" s="3"/>
    </row>
    <row r="903" spans="2:6">
      <c r="B903" s="3"/>
      <c r="F903" s="3"/>
    </row>
    <row r="904" spans="2:6">
      <c r="B904" s="3"/>
      <c r="F904" s="3"/>
    </row>
    <row r="905" spans="2:6">
      <c r="B905" s="3"/>
      <c r="F905" s="3"/>
    </row>
    <row r="906" spans="2:6">
      <c r="B906" s="3"/>
      <c r="F906" s="3"/>
    </row>
    <row r="907" spans="2:6">
      <c r="B907" s="3"/>
      <c r="F907" s="3"/>
    </row>
    <row r="908" spans="2:6">
      <c r="B908" s="3"/>
      <c r="F908" s="3"/>
    </row>
    <row r="909" spans="2:6">
      <c r="B909" s="3"/>
      <c r="F909" s="3"/>
    </row>
    <row r="910" spans="2:6">
      <c r="B910" s="3"/>
      <c r="F910" s="3"/>
    </row>
    <row r="911" spans="2:6">
      <c r="B911" s="3"/>
      <c r="F911" s="3"/>
    </row>
    <row r="912" spans="2:6">
      <c r="B912" s="3"/>
      <c r="F912" s="3"/>
    </row>
    <row r="913" spans="2:6">
      <c r="B913" s="3"/>
      <c r="F913" s="3"/>
    </row>
    <row r="914" spans="2:6">
      <c r="B914" s="3"/>
      <c r="F914" s="3"/>
    </row>
    <row r="915" spans="2:6">
      <c r="B915" s="3"/>
      <c r="F915" s="3"/>
    </row>
    <row r="916" spans="2:6">
      <c r="B916" s="3"/>
      <c r="F916" s="3"/>
    </row>
    <row r="917" spans="2:6">
      <c r="B917" s="3"/>
      <c r="F917" s="3"/>
    </row>
    <row r="918" spans="2:6">
      <c r="B918" s="3"/>
      <c r="F918" s="3"/>
    </row>
    <row r="919" spans="2:6">
      <c r="B919" s="3"/>
      <c r="F919" s="3"/>
    </row>
    <row r="920" spans="2:6">
      <c r="B920" s="3"/>
      <c r="F920" s="3"/>
    </row>
    <row r="921" spans="2:6">
      <c r="B921" s="3"/>
      <c r="F921" s="3"/>
    </row>
    <row r="922" spans="2:6">
      <c r="B922" s="3"/>
      <c r="F922" s="3"/>
    </row>
    <row r="923" spans="2:6">
      <c r="B923" s="3"/>
      <c r="F923" s="3"/>
    </row>
    <row r="924" spans="2:6">
      <c r="B924" s="3"/>
      <c r="F924" s="3"/>
    </row>
    <row r="925" spans="2:6">
      <c r="B925" s="3"/>
      <c r="F925" s="3"/>
    </row>
    <row r="926" spans="2:6">
      <c r="B926" s="3"/>
      <c r="F926" s="3"/>
    </row>
    <row r="927" spans="2:6">
      <c r="B927" s="3"/>
      <c r="F927" s="3"/>
    </row>
    <row r="928" spans="2:6">
      <c r="B928" s="3"/>
      <c r="F928" s="3"/>
    </row>
    <row r="929" spans="2:6">
      <c r="B929" s="3"/>
      <c r="F929" s="3"/>
    </row>
    <row r="930" spans="2:6">
      <c r="B930" s="3"/>
      <c r="F930" s="3"/>
    </row>
    <row r="931" spans="2:6">
      <c r="B931" s="3"/>
      <c r="F931" s="3"/>
    </row>
    <row r="932" spans="2:6">
      <c r="B932" s="3"/>
      <c r="F932" s="3"/>
    </row>
    <row r="933" spans="2:6">
      <c r="B933" s="3"/>
      <c r="F933" s="3"/>
    </row>
    <row r="934" spans="2:6">
      <c r="B934" s="3"/>
      <c r="F934" s="3"/>
    </row>
    <row r="935" spans="2:6">
      <c r="B935" s="3"/>
      <c r="F935" s="3"/>
    </row>
    <row r="936" spans="2:6">
      <c r="B936" s="3"/>
      <c r="F936" s="3"/>
    </row>
    <row r="937" spans="2:6">
      <c r="B937" s="3"/>
      <c r="F937" s="3"/>
    </row>
    <row r="938" spans="2:6">
      <c r="B938" s="3"/>
      <c r="F938" s="3"/>
    </row>
    <row r="939" spans="2:6">
      <c r="B939" s="3"/>
      <c r="F939" s="3"/>
    </row>
    <row r="940" spans="2:6">
      <c r="B940" s="3"/>
      <c r="F940" s="3"/>
    </row>
    <row r="941" spans="2:6">
      <c r="B941" s="3"/>
      <c r="F941" s="3"/>
    </row>
    <row r="942" spans="2:6">
      <c r="B942" s="3"/>
      <c r="F942" s="3"/>
    </row>
    <row r="943" spans="2:6">
      <c r="B943" s="3"/>
      <c r="F943" s="3"/>
    </row>
    <row r="944" spans="2:6">
      <c r="B944" s="3"/>
      <c r="F944" s="3"/>
    </row>
    <row r="945" spans="2:6">
      <c r="B945" s="3"/>
      <c r="F945" s="3"/>
    </row>
    <row r="946" spans="2:6">
      <c r="B946" s="3"/>
      <c r="F946" s="3"/>
    </row>
    <row r="947" spans="2:6">
      <c r="B947" s="3"/>
      <c r="F947" s="3"/>
    </row>
    <row r="948" spans="2:6">
      <c r="B948" s="3"/>
      <c r="F948" s="3"/>
    </row>
    <row r="949" spans="2:6">
      <c r="B949" s="3"/>
      <c r="F949" s="3"/>
    </row>
    <row r="950" spans="2:6">
      <c r="B950" s="3"/>
      <c r="F950" s="3"/>
    </row>
    <row r="951" spans="2:6">
      <c r="B951" s="3"/>
      <c r="F951" s="3"/>
    </row>
    <row r="952" spans="2:6">
      <c r="B952" s="3"/>
      <c r="F952" s="3"/>
    </row>
    <row r="953" spans="2:6">
      <c r="B953" s="3"/>
      <c r="F953" s="3"/>
    </row>
    <row r="954" spans="2:6">
      <c r="B954" s="3"/>
      <c r="F954" s="3"/>
    </row>
    <row r="955" spans="2:6">
      <c r="B955" s="3"/>
      <c r="F955" s="3"/>
    </row>
    <row r="956" spans="2:6">
      <c r="B956" s="3"/>
      <c r="F956" s="3"/>
    </row>
    <row r="957" spans="2:6">
      <c r="B957" s="3"/>
      <c r="F957" s="3"/>
    </row>
    <row r="958" spans="2:6">
      <c r="B958" s="3"/>
      <c r="F958" s="3"/>
    </row>
    <row r="959" spans="2:6">
      <c r="B959" s="3"/>
      <c r="F959" s="3"/>
    </row>
    <row r="960" spans="2:6">
      <c r="B960" s="3"/>
      <c r="F960" s="3"/>
    </row>
    <row r="961" spans="2:6">
      <c r="B961" s="3"/>
      <c r="F961" s="3"/>
    </row>
    <row r="962" spans="2:6">
      <c r="B962" s="3"/>
      <c r="F962" s="3"/>
    </row>
    <row r="963" spans="2:6">
      <c r="B963" s="3"/>
      <c r="F963" s="3"/>
    </row>
    <row r="964" spans="2:6">
      <c r="B964" s="3"/>
      <c r="F964" s="3"/>
    </row>
    <row r="965" spans="2:6">
      <c r="B965" s="3"/>
      <c r="F965" s="3"/>
    </row>
    <row r="966" spans="2:6">
      <c r="B966" s="3"/>
      <c r="F966" s="3"/>
    </row>
    <row r="967" spans="2:6">
      <c r="B967" s="3"/>
      <c r="F967" s="3"/>
    </row>
    <row r="968" spans="2:6">
      <c r="B968" s="3"/>
      <c r="F968" s="3"/>
    </row>
    <row r="969" spans="2:6">
      <c r="B969" s="3"/>
      <c r="F969" s="3"/>
    </row>
    <row r="970" spans="2:6">
      <c r="B970" s="3"/>
      <c r="F970" s="3"/>
    </row>
    <row r="971" spans="2:6">
      <c r="B971" s="3"/>
      <c r="F971" s="3"/>
    </row>
    <row r="972" spans="2:6">
      <c r="B972" s="3"/>
      <c r="F972" s="3"/>
    </row>
    <row r="973" spans="2:6">
      <c r="B973" s="3"/>
      <c r="F973" s="3"/>
    </row>
    <row r="974" spans="2:6">
      <c r="B974" s="3"/>
      <c r="F974" s="3"/>
    </row>
    <row r="975" spans="2:6">
      <c r="B975" s="3"/>
      <c r="F975" s="3"/>
    </row>
    <row r="976" spans="2:6">
      <c r="B976" s="3"/>
      <c r="F976" s="3"/>
    </row>
    <row r="977" spans="2:6">
      <c r="B977" s="3"/>
      <c r="F977" s="3"/>
    </row>
    <row r="978" spans="2:6">
      <c r="B978" s="3"/>
      <c r="F978" s="3"/>
    </row>
    <row r="979" spans="2:6">
      <c r="B979" s="3"/>
      <c r="F979" s="3"/>
    </row>
    <row r="980" spans="2:6">
      <c r="B980" s="3"/>
      <c r="F980" s="3"/>
    </row>
    <row r="981" spans="2:6">
      <c r="B981" s="3"/>
      <c r="F981" s="3"/>
    </row>
    <row r="982" spans="2:6">
      <c r="B982" s="3"/>
      <c r="F982" s="3"/>
    </row>
    <row r="983" spans="2:6">
      <c r="B983" s="3"/>
      <c r="F983" s="3"/>
    </row>
    <row r="984" spans="2:6">
      <c r="B984" s="3"/>
      <c r="F984" s="3"/>
    </row>
    <row r="985" spans="2:6">
      <c r="B985" s="3"/>
      <c r="F985" s="3"/>
    </row>
    <row r="986" spans="2:6">
      <c r="B986" s="3"/>
      <c r="F986" s="3"/>
    </row>
    <row r="987" spans="2:6">
      <c r="B987" s="3"/>
      <c r="F987" s="3"/>
    </row>
    <row r="988" spans="2:6">
      <c r="B988" s="3"/>
      <c r="F988" s="3"/>
    </row>
    <row r="989" spans="2:6">
      <c r="B989" s="3"/>
      <c r="F989" s="3"/>
    </row>
    <row r="990" spans="2:6">
      <c r="B990" s="3"/>
      <c r="F990" s="3"/>
    </row>
    <row r="991" spans="2:6">
      <c r="B991" s="3"/>
      <c r="F991" s="3"/>
    </row>
    <row r="992" spans="2:6">
      <c r="B992" s="3"/>
      <c r="F992" s="3"/>
    </row>
    <row r="993" spans="2:6">
      <c r="B993" s="3"/>
      <c r="F993" s="3"/>
    </row>
    <row r="994" spans="2:6">
      <c r="B994" s="3"/>
      <c r="F994" s="3"/>
    </row>
    <row r="995" spans="2:6">
      <c r="B995" s="3"/>
      <c r="F995" s="3"/>
    </row>
    <row r="996" spans="2:6">
      <c r="B996" s="3"/>
      <c r="F996" s="3"/>
    </row>
    <row r="997" spans="2:6">
      <c r="B997" s="3"/>
      <c r="F997" s="3"/>
    </row>
    <row r="998" spans="2:6">
      <c r="B998" s="3"/>
      <c r="F998" s="3"/>
    </row>
    <row r="999" spans="2:6">
      <c r="B999" s="3"/>
      <c r="F999" s="3"/>
    </row>
    <row r="1000" spans="2:6">
      <c r="B1000" s="3"/>
      <c r="F1000" s="3"/>
    </row>
    <row r="1001" spans="2:6">
      <c r="B1001" s="3"/>
      <c r="F1001" s="3"/>
    </row>
    <row r="1002" spans="2:6">
      <c r="B1002" s="3"/>
      <c r="F1002" s="3"/>
    </row>
    <row r="1003" spans="2:6">
      <c r="B1003" s="3"/>
      <c r="F1003" s="3"/>
    </row>
    <row r="1004" spans="2:6">
      <c r="B1004" s="3"/>
      <c r="F1004" s="3"/>
    </row>
    <row r="1005" spans="2:6">
      <c r="B1005" s="3"/>
      <c r="F1005" s="3"/>
    </row>
    <row r="1006" spans="2:6">
      <c r="B1006" s="3"/>
      <c r="F1006" s="3"/>
    </row>
    <row r="1007" spans="2:6">
      <c r="B1007" s="3"/>
      <c r="F1007" s="3"/>
    </row>
    <row r="1008" spans="2:6">
      <c r="B1008" s="3"/>
      <c r="F1008" s="3"/>
    </row>
    <row r="1009" spans="2:6">
      <c r="B1009" s="3"/>
      <c r="F1009" s="3"/>
    </row>
    <row r="1010" spans="2:6">
      <c r="B1010" s="3"/>
      <c r="F1010" s="3"/>
    </row>
    <row r="1011" spans="2:6">
      <c r="B1011" s="3"/>
      <c r="F1011" s="3"/>
    </row>
    <row r="1012" spans="2:6">
      <c r="B1012" s="3"/>
      <c r="F1012" s="3"/>
    </row>
    <row r="1013" spans="2:6">
      <c r="B1013" s="3"/>
      <c r="F1013" s="3"/>
    </row>
    <row r="1014" spans="2:6">
      <c r="B1014" s="3"/>
      <c r="F1014" s="3"/>
    </row>
    <row r="1015" spans="2:6">
      <c r="B1015" s="3"/>
      <c r="F1015" s="3"/>
    </row>
    <row r="1016" spans="2:6">
      <c r="B1016" s="3"/>
      <c r="F1016" s="3"/>
    </row>
    <row r="1017" spans="2:6">
      <c r="B1017" s="3"/>
      <c r="F1017" s="3"/>
    </row>
    <row r="1018" spans="2:6">
      <c r="B1018" s="3"/>
      <c r="F1018" s="3"/>
    </row>
    <row r="1019" spans="2:6">
      <c r="B1019" s="3"/>
      <c r="F1019" s="3"/>
    </row>
    <row r="1020" spans="2:6">
      <c r="B1020" s="3"/>
      <c r="F1020" s="3"/>
    </row>
    <row r="1021" spans="2:6">
      <c r="B1021" s="3"/>
      <c r="F1021" s="3"/>
    </row>
    <row r="1022" spans="2:6">
      <c r="B1022" s="3"/>
      <c r="F1022" s="3"/>
    </row>
    <row r="1023" spans="2:6">
      <c r="B1023" s="3"/>
      <c r="F1023" s="3"/>
    </row>
    <row r="1024" spans="2:6">
      <c r="B1024" s="3"/>
      <c r="F1024" s="3"/>
    </row>
    <row r="1025" spans="2:6">
      <c r="B1025" s="3"/>
      <c r="F1025" s="3"/>
    </row>
    <row r="1026" spans="2:6">
      <c r="B1026" s="3"/>
      <c r="F1026" s="3"/>
    </row>
    <row r="1027" spans="2:6">
      <c r="B1027" s="3"/>
      <c r="F1027" s="3"/>
    </row>
    <row r="1028" spans="2:6">
      <c r="B1028" s="3"/>
      <c r="F1028" s="3"/>
    </row>
    <row r="1029" spans="2:6">
      <c r="B1029" s="3"/>
      <c r="F1029" s="3"/>
    </row>
    <row r="1030" spans="2:6">
      <c r="B1030" s="3"/>
      <c r="F1030" s="3"/>
    </row>
    <row r="1031" spans="2:6">
      <c r="B1031" s="3"/>
      <c r="F1031" s="3"/>
    </row>
    <row r="1032" spans="2:6">
      <c r="B1032" s="3"/>
      <c r="F1032" s="3"/>
    </row>
    <row r="1033" spans="2:6">
      <c r="B1033" s="3"/>
      <c r="F1033" s="3"/>
    </row>
    <row r="1034" spans="2:6">
      <c r="B1034" s="3"/>
      <c r="F1034" s="3"/>
    </row>
    <row r="1035" spans="2:6">
      <c r="B1035" s="3"/>
      <c r="F1035" s="3"/>
    </row>
    <row r="1036" spans="2:6">
      <c r="B1036" s="3"/>
      <c r="F1036" s="3"/>
    </row>
    <row r="1037" spans="2:6">
      <c r="B1037" s="3"/>
      <c r="F1037" s="3"/>
    </row>
    <row r="1038" spans="2:6">
      <c r="B1038" s="3"/>
      <c r="F1038" s="3"/>
    </row>
    <row r="1039" spans="2:6">
      <c r="B1039" s="3"/>
      <c r="F1039" s="3"/>
    </row>
    <row r="1040" spans="2:6">
      <c r="B1040" s="3"/>
      <c r="F1040" s="3"/>
    </row>
    <row r="1041" spans="2:6">
      <c r="B1041" s="3"/>
      <c r="F1041" s="3"/>
    </row>
    <row r="1042" spans="2:6">
      <c r="B1042" s="3"/>
      <c r="F1042" s="3"/>
    </row>
    <row r="1043" spans="2:6">
      <c r="B1043" s="3"/>
      <c r="F1043" s="3"/>
    </row>
    <row r="1044" spans="2:6">
      <c r="B1044" s="3"/>
      <c r="F1044" s="3"/>
    </row>
    <row r="1045" spans="2:6">
      <c r="B1045" s="3"/>
      <c r="F1045" s="3"/>
    </row>
    <row r="1046" spans="2:6">
      <c r="B1046" s="3"/>
      <c r="F1046" s="3"/>
    </row>
    <row r="1047" spans="2:6">
      <c r="B1047" s="3"/>
      <c r="F1047" s="3"/>
    </row>
    <row r="1048" spans="2:6">
      <c r="B1048" s="3"/>
      <c r="F1048" s="3"/>
    </row>
    <row r="1049" spans="2:6">
      <c r="B1049" s="3"/>
      <c r="F1049" s="3"/>
    </row>
    <row r="1050" spans="2:6">
      <c r="B1050" s="3"/>
      <c r="F1050" s="3"/>
    </row>
    <row r="1051" spans="2:6">
      <c r="B1051" s="3"/>
      <c r="F1051" s="3"/>
    </row>
    <row r="1052" spans="2:6">
      <c r="B1052" s="3"/>
      <c r="F1052" s="3"/>
    </row>
    <row r="1053" spans="2:6">
      <c r="B1053" s="3"/>
      <c r="F1053" s="3"/>
    </row>
    <row r="1054" spans="2:6">
      <c r="B1054" s="3"/>
      <c r="F1054" s="3"/>
    </row>
    <row r="1055" spans="2:6">
      <c r="B1055" s="3"/>
      <c r="F1055" s="3"/>
    </row>
    <row r="1056" spans="2:6">
      <c r="B1056" s="3"/>
      <c r="F1056" s="3"/>
    </row>
    <row r="1057" spans="2:6">
      <c r="B1057" s="3"/>
      <c r="F1057" s="3"/>
    </row>
    <row r="1058" spans="2:6">
      <c r="B1058" s="3"/>
      <c r="F1058" s="3"/>
    </row>
    <row r="1059" spans="2:6">
      <c r="B1059" s="3"/>
      <c r="F1059" s="3"/>
    </row>
    <row r="1060" spans="2:6">
      <c r="B1060" s="3"/>
      <c r="F1060" s="3"/>
    </row>
    <row r="1061" spans="2:6">
      <c r="B1061" s="3"/>
      <c r="F1061" s="3"/>
    </row>
    <row r="1062" spans="2:6">
      <c r="B1062" s="3"/>
      <c r="F1062" s="3"/>
    </row>
    <row r="1063" spans="2:6">
      <c r="B1063" s="3"/>
      <c r="F1063" s="3"/>
    </row>
    <row r="1064" spans="2:6">
      <c r="B1064" s="3"/>
      <c r="F1064" s="3"/>
    </row>
    <row r="1065" spans="2:6">
      <c r="B1065" s="3"/>
      <c r="F1065" s="3"/>
    </row>
    <row r="1066" spans="2:6">
      <c r="B1066" s="3"/>
      <c r="F1066" s="3"/>
    </row>
    <row r="1067" spans="2:6">
      <c r="B1067" s="3"/>
      <c r="F1067" s="3"/>
    </row>
    <row r="1068" spans="2:6">
      <c r="B1068" s="3"/>
      <c r="F1068" s="3"/>
    </row>
    <row r="1069" spans="2:6">
      <c r="B1069" s="3"/>
      <c r="F1069" s="3"/>
    </row>
    <row r="1070" spans="2:6">
      <c r="B1070" s="3"/>
      <c r="F1070" s="3"/>
    </row>
    <row r="1071" spans="2:6">
      <c r="B1071" s="3"/>
      <c r="F1071" s="3"/>
    </row>
    <row r="1072" spans="2:6">
      <c r="B1072" s="3"/>
      <c r="F1072" s="3"/>
    </row>
    <row r="1073" spans="2:6">
      <c r="B1073" s="3"/>
      <c r="F1073" s="3"/>
    </row>
    <row r="1074" spans="2:6">
      <c r="B1074" s="3"/>
      <c r="F1074" s="3"/>
    </row>
    <row r="1075" spans="2:6">
      <c r="B1075" s="3"/>
      <c r="F1075" s="3"/>
    </row>
    <row r="1076" spans="2:6">
      <c r="B1076" s="3"/>
      <c r="F1076" s="3"/>
    </row>
    <row r="1077" spans="2:6">
      <c r="B1077" s="3"/>
      <c r="F1077" s="3"/>
    </row>
    <row r="1078" spans="2:6">
      <c r="B1078" s="3"/>
      <c r="F1078" s="3"/>
    </row>
    <row r="1079" spans="2:6">
      <c r="B1079" s="3"/>
      <c r="F1079" s="3"/>
    </row>
    <row r="1080" spans="2:6">
      <c r="B1080" s="3"/>
      <c r="F1080" s="3"/>
    </row>
    <row r="1081" spans="2:6">
      <c r="B1081" s="3"/>
      <c r="F1081" s="3"/>
    </row>
    <row r="1082" spans="2:6">
      <c r="B1082" s="3"/>
      <c r="F1082" s="3"/>
    </row>
    <row r="1083" spans="2:6">
      <c r="B1083" s="3"/>
      <c r="F1083" s="3"/>
    </row>
    <row r="1084" spans="2:6">
      <c r="B1084" s="3"/>
      <c r="F1084" s="3"/>
    </row>
    <row r="1085" spans="2:6">
      <c r="B1085" s="3"/>
      <c r="F1085" s="3"/>
    </row>
    <row r="1086" spans="2:6">
      <c r="B1086" s="3"/>
      <c r="F1086" s="3"/>
    </row>
    <row r="1087" spans="2:6">
      <c r="B1087" s="3"/>
      <c r="F1087" s="3"/>
    </row>
    <row r="1088" spans="2:6">
      <c r="B1088" s="3"/>
      <c r="F1088" s="3"/>
    </row>
    <row r="1089" spans="2:6">
      <c r="B1089" s="3"/>
      <c r="F1089" s="3"/>
    </row>
    <row r="1090" spans="2:6">
      <c r="B1090" s="3"/>
      <c r="F1090" s="3"/>
    </row>
    <row r="1091" spans="2:6">
      <c r="B1091" s="3"/>
      <c r="F1091" s="3"/>
    </row>
    <row r="1092" spans="2:6">
      <c r="B1092" s="3"/>
      <c r="F1092" s="3"/>
    </row>
    <row r="1093" spans="2:6">
      <c r="B1093" s="3"/>
      <c r="F1093" s="3"/>
    </row>
    <row r="1094" spans="2:6">
      <c r="B1094" s="3"/>
      <c r="F1094" s="3"/>
    </row>
    <row r="1095" spans="2:6">
      <c r="B1095" s="3"/>
      <c r="F1095" s="3"/>
    </row>
    <row r="1096" spans="2:6">
      <c r="B1096" s="3"/>
      <c r="F1096" s="3"/>
    </row>
    <row r="1097" spans="2:6">
      <c r="B1097" s="3"/>
      <c r="F1097" s="3"/>
    </row>
    <row r="1098" spans="2:6">
      <c r="B1098" s="3"/>
      <c r="F1098" s="3"/>
    </row>
    <row r="1099" spans="2:6">
      <c r="B1099" s="3"/>
      <c r="F1099" s="3"/>
    </row>
    <row r="1100" spans="2:6">
      <c r="B1100" s="3"/>
      <c r="F1100" s="3"/>
    </row>
    <row r="1101" spans="2:6">
      <c r="B1101" s="3"/>
      <c r="F1101" s="3"/>
    </row>
    <row r="1102" spans="2:6">
      <c r="B1102" s="3"/>
      <c r="F1102" s="3"/>
    </row>
    <row r="1103" spans="2:6">
      <c r="B1103" s="3"/>
      <c r="F1103" s="3"/>
    </row>
    <row r="1104" spans="2:6">
      <c r="B1104" s="3"/>
      <c r="F1104" s="3"/>
    </row>
    <row r="1105" spans="2:6">
      <c r="B1105" s="3"/>
      <c r="F1105" s="3"/>
    </row>
    <row r="1106" spans="2:6">
      <c r="B1106" s="3"/>
      <c r="F1106" s="3"/>
    </row>
    <row r="1107" spans="2:6">
      <c r="B1107" s="3"/>
      <c r="F1107" s="3"/>
    </row>
    <row r="1108" spans="2:6">
      <c r="B1108" s="3"/>
      <c r="F1108" s="3"/>
    </row>
    <row r="1109" spans="2:6">
      <c r="B1109" s="3"/>
      <c r="F1109" s="3"/>
    </row>
    <row r="1110" spans="2:6">
      <c r="B1110" s="3"/>
      <c r="F1110" s="3"/>
    </row>
    <row r="1111" spans="2:6">
      <c r="B1111" s="3"/>
      <c r="F1111" s="3"/>
    </row>
    <row r="1112" spans="2:6">
      <c r="B1112" s="3"/>
      <c r="F1112" s="3"/>
    </row>
  </sheetData>
  <phoneticPr fontId="7" type="noConversion"/>
  <hyperlinks>
    <hyperlink ref="P115" r:id="rId1" display="http://vsolj.cetus-net.org/no47.pdf"/>
    <hyperlink ref="P121" r:id="rId2" display="http://vsolj.cetus-net.org/no47.pdf"/>
    <hyperlink ref="P141" r:id="rId3" display="http://www.konkoly.hu/cgi-bin/IBVS?1249"/>
    <hyperlink ref="P143" r:id="rId4" display="http://vsolj.cetus-net.org/no47.pdf"/>
    <hyperlink ref="P158" r:id="rId5" display="http://www.bav-astro.de/sfs/BAVM_link.php?BAVMnr=143"/>
    <hyperlink ref="P159" r:id="rId6" display="http://www.bav-astro.de/sfs/BAVM_link.php?BAVMnr=154"/>
    <hyperlink ref="P11" r:id="rId7" display="http://www.bav-astro.de/sfs/BAVM_link.php?BAVMnr=174"/>
    <hyperlink ref="P160" r:id="rId8" display="http://vsolj.cetus-net.org/no45.pdf"/>
    <hyperlink ref="P161" r:id="rId9" display="http://vsolj.cetus-net.org/no45.pdf"/>
    <hyperlink ref="P162" r:id="rId10" display="http://vsolj.cetus-net.org/no45.pdf"/>
    <hyperlink ref="P163" r:id="rId11" display="http://vsolj.cetus-net.org/no45.pdf"/>
    <hyperlink ref="P12" r:id="rId12" display="http://www.bav-astro.de/sfs/BAVM_link.php?BAVMnr=204"/>
    <hyperlink ref="P164" r:id="rId13" display="http://vsolj.cetus-net.org/no46.pdf"/>
    <hyperlink ref="P165" r:id="rId14" display="http://vsolj.cetus-net.org/no46.pdf"/>
    <hyperlink ref="P166" r:id="rId15" display="http://vsolj.cetus-net.org/no48.pdf"/>
    <hyperlink ref="P167" r:id="rId16" display="http://vsolj.cetus-net.org/no48.pdf"/>
    <hyperlink ref="P168" r:id="rId17" display="http://vsolj.cetus-net.org/no48.pdf"/>
    <hyperlink ref="P169" r:id="rId18" display="http://vsolj.cetus-net.org/vsoljno50.pdf"/>
    <hyperlink ref="P13" r:id="rId19" display="http://www.konkoly.hu/cgi-bin/IBVS?6007"/>
  </hyperlinks>
  <pageMargins left="0.75" right="0.75" top="1" bottom="1" header="0.5" footer="0.5"/>
  <pageSetup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2024-03-07T05:33:05Z</dcterms:modified>
</cp:coreProperties>
</file>