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379F698-ED0E-4FF8-9266-AF95B6DE8D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9" i="1" l="1"/>
  <c r="F199" i="1" s="1"/>
  <c r="G199" i="1" s="1"/>
  <c r="K199" i="1" s="1"/>
  <c r="Q199" i="1"/>
  <c r="I167" i="1" l="1"/>
  <c r="C7" i="1"/>
  <c r="E26" i="1"/>
  <c r="F26" i="1"/>
  <c r="C8" i="1"/>
  <c r="D9" i="1"/>
  <c r="C9" i="1"/>
  <c r="E192" i="1"/>
  <c r="F192" i="1"/>
  <c r="Q151" i="1"/>
  <c r="Q197" i="1"/>
  <c r="Q198" i="1"/>
  <c r="Q194" i="1"/>
  <c r="E23" i="1"/>
  <c r="F23" i="1"/>
  <c r="E25" i="1"/>
  <c r="F25" i="1"/>
  <c r="G25" i="1"/>
  <c r="H25" i="1"/>
  <c r="E33" i="1"/>
  <c r="F33" i="1"/>
  <c r="E39" i="1"/>
  <c r="F39" i="1"/>
  <c r="E47" i="1"/>
  <c r="F47" i="1"/>
  <c r="E50" i="1"/>
  <c r="F50" i="1"/>
  <c r="E58" i="1"/>
  <c r="F58" i="1"/>
  <c r="E65" i="1"/>
  <c r="F65" i="1"/>
  <c r="G65" i="1"/>
  <c r="H65" i="1"/>
  <c r="E73" i="1"/>
  <c r="F73" i="1"/>
  <c r="E74" i="1"/>
  <c r="F74" i="1"/>
  <c r="E79" i="1"/>
  <c r="F79" i="1"/>
  <c r="E82" i="1"/>
  <c r="F82" i="1"/>
  <c r="E87" i="1"/>
  <c r="F87" i="1"/>
  <c r="E89" i="1"/>
  <c r="F89" i="1"/>
  <c r="G89" i="1"/>
  <c r="H89" i="1"/>
  <c r="E98" i="1"/>
  <c r="F98" i="1"/>
  <c r="E104" i="1"/>
  <c r="F104" i="1"/>
  <c r="E112" i="1"/>
  <c r="F112" i="1"/>
  <c r="E115" i="1"/>
  <c r="F115" i="1"/>
  <c r="E166" i="1"/>
  <c r="F166" i="1"/>
  <c r="E125" i="1"/>
  <c r="F125" i="1"/>
  <c r="G125" i="1"/>
  <c r="E135" i="1"/>
  <c r="F135" i="1"/>
  <c r="E136" i="1"/>
  <c r="F136" i="1"/>
  <c r="E156" i="1"/>
  <c r="F156" i="1"/>
  <c r="E159" i="1"/>
  <c r="F159" i="1"/>
  <c r="E168" i="1"/>
  <c r="F168" i="1"/>
  <c r="E170" i="1"/>
  <c r="F170" i="1"/>
  <c r="G170" i="1"/>
  <c r="I170" i="1"/>
  <c r="E181" i="1"/>
  <c r="F181" i="1"/>
  <c r="E123" i="1"/>
  <c r="F123" i="1"/>
  <c r="Q193" i="1"/>
  <c r="Q188" i="1"/>
  <c r="Q185" i="1"/>
  <c r="Q180" i="1"/>
  <c r="Q166" i="1"/>
  <c r="Q163" i="1"/>
  <c r="Q140" i="1"/>
  <c r="Q128" i="1"/>
  <c r="Q124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67" i="2"/>
  <c r="C67" i="2"/>
  <c r="G176" i="2"/>
  <c r="C176" i="2"/>
  <c r="G175" i="2"/>
  <c r="C175" i="2"/>
  <c r="G66" i="2"/>
  <c r="C66" i="2"/>
  <c r="E66" i="2"/>
  <c r="G65" i="2"/>
  <c r="C65" i="2"/>
  <c r="G64" i="2"/>
  <c r="C64" i="2"/>
  <c r="G63" i="2"/>
  <c r="C63" i="2"/>
  <c r="G174" i="2"/>
  <c r="C174" i="2"/>
  <c r="G62" i="2"/>
  <c r="C62" i="2"/>
  <c r="G173" i="2"/>
  <c r="C173" i="2"/>
  <c r="G61" i="2"/>
  <c r="C61" i="2"/>
  <c r="G60" i="2"/>
  <c r="C60" i="2"/>
  <c r="G59" i="2"/>
  <c r="C59" i="2"/>
  <c r="G58" i="2"/>
  <c r="C58" i="2"/>
  <c r="E58" i="2"/>
  <c r="G172" i="2"/>
  <c r="C172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E50" i="2"/>
  <c r="G49" i="2"/>
  <c r="C49" i="2"/>
  <c r="G48" i="2"/>
  <c r="C48" i="2"/>
  <c r="G171" i="2"/>
  <c r="C171" i="2"/>
  <c r="E171" i="2"/>
  <c r="G47" i="2"/>
  <c r="C47" i="2"/>
  <c r="G46" i="2"/>
  <c r="C46" i="2"/>
  <c r="G170" i="2"/>
  <c r="C170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G39" i="2"/>
  <c r="C39" i="2"/>
  <c r="G38" i="2"/>
  <c r="C38" i="2"/>
  <c r="G169" i="2"/>
  <c r="C169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168" i="2"/>
  <c r="C168" i="2"/>
  <c r="G28" i="2"/>
  <c r="C28" i="2"/>
  <c r="G27" i="2"/>
  <c r="C27" i="2"/>
  <c r="G26" i="2"/>
  <c r="C26" i="2"/>
  <c r="G25" i="2"/>
  <c r="C25" i="2"/>
  <c r="E25" i="2"/>
  <c r="G24" i="2"/>
  <c r="C24" i="2"/>
  <c r="E24" i="2"/>
  <c r="G23" i="2"/>
  <c r="C23" i="2"/>
  <c r="G22" i="2"/>
  <c r="C22" i="2"/>
  <c r="G21" i="2"/>
  <c r="C21" i="2"/>
  <c r="G20" i="2"/>
  <c r="C20" i="2"/>
  <c r="G19" i="2"/>
  <c r="C19" i="2"/>
  <c r="G18" i="2"/>
  <c r="C18" i="2"/>
  <c r="G167" i="2"/>
  <c r="C167" i="2"/>
  <c r="G17" i="2"/>
  <c r="C17" i="2"/>
  <c r="E17" i="2"/>
  <c r="G16" i="2"/>
  <c r="C16" i="2"/>
  <c r="G15" i="2"/>
  <c r="C15" i="2"/>
  <c r="G14" i="2"/>
  <c r="C14" i="2"/>
  <c r="E14" i="2"/>
  <c r="G166" i="2"/>
  <c r="C166" i="2"/>
  <c r="G13" i="2"/>
  <c r="C13" i="2"/>
  <c r="G12" i="2"/>
  <c r="C12" i="2"/>
  <c r="G11" i="2"/>
  <c r="C11" i="2"/>
  <c r="G165" i="2"/>
  <c r="C165" i="2"/>
  <c r="G164" i="2"/>
  <c r="C164" i="2"/>
  <c r="G163" i="2"/>
  <c r="C163" i="2"/>
  <c r="G162" i="2"/>
  <c r="C162" i="2"/>
  <c r="G161" i="2"/>
  <c r="C161" i="2"/>
  <c r="E161" i="2"/>
  <c r="G160" i="2"/>
  <c r="C160" i="2"/>
  <c r="G159" i="2"/>
  <c r="C159" i="2"/>
  <c r="G158" i="2"/>
  <c r="C158" i="2"/>
  <c r="E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E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E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E136" i="2"/>
  <c r="G135" i="2"/>
  <c r="C135" i="2"/>
  <c r="G134" i="2"/>
  <c r="C134" i="2"/>
  <c r="E134" i="2"/>
  <c r="G133" i="2"/>
  <c r="C133" i="2"/>
  <c r="G132" i="2"/>
  <c r="C132" i="2"/>
  <c r="G131" i="2"/>
  <c r="C131" i="2"/>
  <c r="G130" i="2"/>
  <c r="C130" i="2"/>
  <c r="G129" i="2"/>
  <c r="C129" i="2"/>
  <c r="E129" i="2"/>
  <c r="G128" i="2"/>
  <c r="C128" i="2"/>
  <c r="G127" i="2"/>
  <c r="C127" i="2"/>
  <c r="G126" i="2"/>
  <c r="C126" i="2"/>
  <c r="E126" i="2"/>
  <c r="G125" i="2"/>
  <c r="C125" i="2"/>
  <c r="G124" i="2"/>
  <c r="C124" i="2"/>
  <c r="G123" i="2"/>
  <c r="C123" i="2"/>
  <c r="G122" i="2"/>
  <c r="C122" i="2"/>
  <c r="G121" i="2"/>
  <c r="C121" i="2"/>
  <c r="E121" i="2"/>
  <c r="G120" i="2"/>
  <c r="C120" i="2"/>
  <c r="E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E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E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E97" i="2"/>
  <c r="G96" i="2"/>
  <c r="C96" i="2"/>
  <c r="G95" i="2"/>
  <c r="C95" i="2"/>
  <c r="G94" i="2"/>
  <c r="C94" i="2"/>
  <c r="E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E86" i="2"/>
  <c r="G85" i="2"/>
  <c r="C85" i="2"/>
  <c r="G84" i="2"/>
  <c r="C84" i="2"/>
  <c r="G83" i="2"/>
  <c r="C83" i="2"/>
  <c r="G82" i="2"/>
  <c r="C82" i="2"/>
  <c r="G81" i="2"/>
  <c r="C81" i="2"/>
  <c r="G80" i="2"/>
  <c r="C80" i="2"/>
  <c r="E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E73" i="2"/>
  <c r="G72" i="2"/>
  <c r="C72" i="2"/>
  <c r="E72" i="2"/>
  <c r="G71" i="2"/>
  <c r="C71" i="2"/>
  <c r="G70" i="2"/>
  <c r="C70" i="2"/>
  <c r="E70" i="2"/>
  <c r="G69" i="2"/>
  <c r="C69" i="2"/>
  <c r="G68" i="2"/>
  <c r="C68" i="2"/>
  <c r="H67" i="2"/>
  <c r="D67" i="2"/>
  <c r="B67" i="2"/>
  <c r="A67" i="2"/>
  <c r="H176" i="2"/>
  <c r="D176" i="2"/>
  <c r="B176" i="2"/>
  <c r="A176" i="2"/>
  <c r="H175" i="2"/>
  <c r="D175" i="2"/>
  <c r="B175" i="2"/>
  <c r="A175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174" i="2"/>
  <c r="D174" i="2"/>
  <c r="B174" i="2"/>
  <c r="A174" i="2"/>
  <c r="H62" i="2"/>
  <c r="D62" i="2"/>
  <c r="B62" i="2"/>
  <c r="A62" i="2"/>
  <c r="H173" i="2"/>
  <c r="D173" i="2"/>
  <c r="B173" i="2"/>
  <c r="A173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172" i="2"/>
  <c r="D172" i="2"/>
  <c r="B172" i="2"/>
  <c r="A172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171" i="2"/>
  <c r="D171" i="2"/>
  <c r="B171" i="2"/>
  <c r="A171" i="2"/>
  <c r="H47" i="2"/>
  <c r="D47" i="2"/>
  <c r="B47" i="2"/>
  <c r="A47" i="2"/>
  <c r="H46" i="2"/>
  <c r="D46" i="2"/>
  <c r="B46" i="2"/>
  <c r="A46" i="2"/>
  <c r="H170" i="2"/>
  <c r="D170" i="2"/>
  <c r="B170" i="2"/>
  <c r="A170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169" i="2"/>
  <c r="D169" i="2"/>
  <c r="B169" i="2"/>
  <c r="A169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168" i="2"/>
  <c r="D168" i="2"/>
  <c r="B168" i="2"/>
  <c r="A168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67" i="2"/>
  <c r="D167" i="2"/>
  <c r="B167" i="2"/>
  <c r="A167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66" i="2"/>
  <c r="D166" i="2"/>
  <c r="B166" i="2"/>
  <c r="A166" i="2"/>
  <c r="H13" i="2"/>
  <c r="D13" i="2"/>
  <c r="B13" i="2"/>
  <c r="A13" i="2"/>
  <c r="H12" i="2"/>
  <c r="D12" i="2"/>
  <c r="B12" i="2"/>
  <c r="A12" i="2"/>
  <c r="H11" i="2"/>
  <c r="D11" i="2"/>
  <c r="B11" i="2"/>
  <c r="A11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F139" i="2"/>
  <c r="D139" i="2"/>
  <c r="B139" i="2"/>
  <c r="A139" i="2"/>
  <c r="H138" i="2"/>
  <c r="B138" i="2"/>
  <c r="F138" i="2"/>
  <c r="D138" i="2"/>
  <c r="A138" i="2"/>
  <c r="H137" i="2"/>
  <c r="B137" i="2"/>
  <c r="F137" i="2"/>
  <c r="D137" i="2"/>
  <c r="A137" i="2"/>
  <c r="H136" i="2"/>
  <c r="F136" i="2"/>
  <c r="D136" i="2"/>
  <c r="B136" i="2"/>
  <c r="A136" i="2"/>
  <c r="H135" i="2"/>
  <c r="B135" i="2"/>
  <c r="F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Q191" i="1"/>
  <c r="Q196" i="1"/>
  <c r="Q195" i="1"/>
  <c r="Q137" i="1"/>
  <c r="Q161" i="1"/>
  <c r="Q168" i="1"/>
  <c r="Q176" i="1"/>
  <c r="Q177" i="1"/>
  <c r="Q183" i="1"/>
  <c r="Q189" i="1"/>
  <c r="Q190" i="1"/>
  <c r="Q192" i="1"/>
  <c r="F16" i="1"/>
  <c r="F17" i="1" s="1"/>
  <c r="C17" i="1"/>
  <c r="Q187" i="1"/>
  <c r="Q186" i="1"/>
  <c r="Q184" i="1"/>
  <c r="Q181" i="1"/>
  <c r="Q182" i="1"/>
  <c r="Q178" i="1"/>
  <c r="Q162" i="1"/>
  <c r="Q167" i="1"/>
  <c r="Q179" i="1"/>
  <c r="Q120" i="1"/>
  <c r="Q121" i="1"/>
  <c r="Q122" i="1"/>
  <c r="Q123" i="1"/>
  <c r="I125" i="1"/>
  <c r="Q125" i="1"/>
  <c r="Q126" i="1"/>
  <c r="Q127" i="1"/>
  <c r="Q129" i="1"/>
  <c r="Q130" i="1"/>
  <c r="Q131" i="1"/>
  <c r="Q132" i="1"/>
  <c r="Q133" i="1"/>
  <c r="Q134" i="1"/>
  <c r="Q135" i="1"/>
  <c r="Q136" i="1"/>
  <c r="Q138" i="1"/>
  <c r="Q139" i="1"/>
  <c r="Q141" i="1"/>
  <c r="Q142" i="1"/>
  <c r="Q143" i="1"/>
  <c r="Q144" i="1"/>
  <c r="Q145" i="1"/>
  <c r="Q146" i="1"/>
  <c r="Q147" i="1"/>
  <c r="Q148" i="1"/>
  <c r="Q149" i="1"/>
  <c r="Q150" i="1"/>
  <c r="Q152" i="1"/>
  <c r="Q153" i="1"/>
  <c r="Q154" i="1"/>
  <c r="Q155" i="1"/>
  <c r="Q156" i="1"/>
  <c r="Q157" i="1"/>
  <c r="Q158" i="1"/>
  <c r="Q159" i="1"/>
  <c r="Q160" i="1"/>
  <c r="Q164" i="1"/>
  <c r="Q165" i="1"/>
  <c r="Q169" i="1"/>
  <c r="Q170" i="1"/>
  <c r="Q171" i="1"/>
  <c r="Q172" i="1"/>
  <c r="Q173" i="1"/>
  <c r="Q174" i="1"/>
  <c r="Q175" i="1"/>
  <c r="Q96" i="1"/>
  <c r="E130" i="2"/>
  <c r="E42" i="2"/>
  <c r="E127" i="2"/>
  <c r="E143" i="2"/>
  <c r="E104" i="2"/>
  <c r="E164" i="2"/>
  <c r="E38" i="2"/>
  <c r="E68" i="2"/>
  <c r="E138" i="2"/>
  <c r="E155" i="2"/>
  <c r="E175" i="2"/>
  <c r="E107" i="2"/>
  <c r="E139" i="2"/>
  <c r="E13" i="2"/>
  <c r="E56" i="2"/>
  <c r="E113" i="2"/>
  <c r="E124" i="2"/>
  <c r="E57" i="2"/>
  <c r="E82" i="2"/>
  <c r="E152" i="2"/>
  <c r="E166" i="2"/>
  <c r="E21" i="2"/>
  <c r="E33" i="2"/>
  <c r="E39" i="2"/>
  <c r="E43" i="2"/>
  <c r="E67" i="2"/>
  <c r="E48" i="2"/>
  <c r="E46" i="2"/>
  <c r="E142" i="2"/>
  <c r="E167" i="2"/>
  <c r="E53" i="2"/>
  <c r="E177" i="1"/>
  <c r="F177" i="1"/>
  <c r="U177" i="1"/>
  <c r="E182" i="1"/>
  <c r="F182" i="1"/>
  <c r="G172" i="1"/>
  <c r="I172" i="1"/>
  <c r="G153" i="1"/>
  <c r="I153" i="1"/>
  <c r="E121" i="1"/>
  <c r="F121" i="1"/>
  <c r="G121" i="1"/>
  <c r="I121" i="1"/>
  <c r="E114" i="1"/>
  <c r="E99" i="1"/>
  <c r="F99" i="1"/>
  <c r="E63" i="1"/>
  <c r="F63" i="1"/>
  <c r="E49" i="1"/>
  <c r="E34" i="1"/>
  <c r="F34" i="1"/>
  <c r="E143" i="1"/>
  <c r="F143" i="1"/>
  <c r="G143" i="1"/>
  <c r="I143" i="1"/>
  <c r="E176" i="1"/>
  <c r="F176" i="1"/>
  <c r="U176" i="1"/>
  <c r="G181" i="1"/>
  <c r="J181" i="1"/>
  <c r="E171" i="1"/>
  <c r="G130" i="1"/>
  <c r="I130" i="1"/>
  <c r="E124" i="1"/>
  <c r="F124" i="1"/>
  <c r="E106" i="1"/>
  <c r="F106" i="1"/>
  <c r="G106" i="1"/>
  <c r="I106" i="1"/>
  <c r="G98" i="1"/>
  <c r="I98" i="1"/>
  <c r="E90" i="1"/>
  <c r="F90" i="1"/>
  <c r="E55" i="1"/>
  <c r="F55" i="1"/>
  <c r="G55" i="1"/>
  <c r="H55" i="1"/>
  <c r="E41" i="1"/>
  <c r="G33" i="1"/>
  <c r="H33" i="1"/>
  <c r="E195" i="1"/>
  <c r="F195" i="1"/>
  <c r="G197" i="1"/>
  <c r="K197" i="1"/>
  <c r="E137" i="1"/>
  <c r="E139" i="1"/>
  <c r="F139" i="1"/>
  <c r="E141" i="1"/>
  <c r="G22" i="1"/>
  <c r="H22" i="1"/>
  <c r="E28" i="1"/>
  <c r="E36" i="1"/>
  <c r="G38" i="1"/>
  <c r="H38" i="1"/>
  <c r="E44" i="1"/>
  <c r="G46" i="1"/>
  <c r="H46" i="1"/>
  <c r="E52" i="1"/>
  <c r="G54" i="1"/>
  <c r="H54" i="1"/>
  <c r="E60" i="1"/>
  <c r="F60" i="1"/>
  <c r="G60" i="1"/>
  <c r="H60" i="1"/>
  <c r="E68" i="1"/>
  <c r="G70" i="1"/>
  <c r="H70" i="1"/>
  <c r="E76" i="1"/>
  <c r="F76" i="1"/>
  <c r="G76" i="1"/>
  <c r="H76" i="1"/>
  <c r="G78" i="1"/>
  <c r="H78" i="1"/>
  <c r="E84" i="1"/>
  <c r="G86" i="1"/>
  <c r="H86" i="1"/>
  <c r="E92" i="1"/>
  <c r="F92" i="1"/>
  <c r="G92" i="1"/>
  <c r="H92" i="1"/>
  <c r="E101" i="1"/>
  <c r="G103" i="1"/>
  <c r="I103" i="1"/>
  <c r="E109" i="1"/>
  <c r="F109" i="1"/>
  <c r="G111" i="1"/>
  <c r="I111" i="1"/>
  <c r="E117" i="1"/>
  <c r="G119" i="1"/>
  <c r="I119" i="1"/>
  <c r="E185" i="1"/>
  <c r="F185" i="1"/>
  <c r="G185" i="1"/>
  <c r="K185" i="1"/>
  <c r="E130" i="1"/>
  <c r="F130" i="1"/>
  <c r="G132" i="1"/>
  <c r="I132" i="1"/>
  <c r="E153" i="1"/>
  <c r="F153" i="1"/>
  <c r="G155" i="1"/>
  <c r="I155" i="1"/>
  <c r="E161" i="1"/>
  <c r="G165" i="1"/>
  <c r="I165" i="1"/>
  <c r="E173" i="1"/>
  <c r="F173" i="1"/>
  <c r="G173" i="1"/>
  <c r="I173" i="1"/>
  <c r="E184" i="1"/>
  <c r="F184" i="1"/>
  <c r="G184" i="1"/>
  <c r="K184" i="1"/>
  <c r="G187" i="1"/>
  <c r="K187" i="1"/>
  <c r="E151" i="1"/>
  <c r="F151" i="1"/>
  <c r="G151" i="1"/>
  <c r="E190" i="1"/>
  <c r="G192" i="1"/>
  <c r="K192" i="1"/>
  <c r="E198" i="1"/>
  <c r="F198" i="1"/>
  <c r="G198" i="1"/>
  <c r="K198" i="1"/>
  <c r="E148" i="1"/>
  <c r="F148" i="1"/>
  <c r="E150" i="1"/>
  <c r="E193" i="1"/>
  <c r="F193" i="1"/>
  <c r="G193" i="1"/>
  <c r="K193" i="1"/>
  <c r="G195" i="1"/>
  <c r="K195" i="1"/>
  <c r="G139" i="1"/>
  <c r="I139" i="1"/>
  <c r="E146" i="1"/>
  <c r="F146" i="1"/>
  <c r="E196" i="1"/>
  <c r="F196" i="1"/>
  <c r="E144" i="1"/>
  <c r="F144" i="1"/>
  <c r="G144" i="1"/>
  <c r="I144" i="1"/>
  <c r="G148" i="1"/>
  <c r="I148" i="1"/>
  <c r="E188" i="1"/>
  <c r="F188" i="1"/>
  <c r="E21" i="1"/>
  <c r="F21" i="1"/>
  <c r="G23" i="1"/>
  <c r="H23" i="1"/>
  <c r="E29" i="1"/>
  <c r="F29" i="1"/>
  <c r="E37" i="1"/>
  <c r="F37" i="1"/>
  <c r="G39" i="1"/>
  <c r="H39" i="1"/>
  <c r="E45" i="1"/>
  <c r="F45" i="1"/>
  <c r="G47" i="1"/>
  <c r="H47" i="1"/>
  <c r="E53" i="1"/>
  <c r="F53" i="1"/>
  <c r="E61" i="1"/>
  <c r="F61" i="1"/>
  <c r="G63" i="1"/>
  <c r="H63" i="1"/>
  <c r="E69" i="1"/>
  <c r="F69" i="1"/>
  <c r="G71" i="1"/>
  <c r="H71" i="1"/>
  <c r="E77" i="1"/>
  <c r="F77" i="1"/>
  <c r="G79" i="1"/>
  <c r="H79" i="1"/>
  <c r="E85" i="1"/>
  <c r="F85" i="1"/>
  <c r="G87" i="1"/>
  <c r="H87" i="1"/>
  <c r="E93" i="1"/>
  <c r="F93" i="1"/>
  <c r="G95" i="1"/>
  <c r="H95" i="1"/>
  <c r="E102" i="1"/>
  <c r="F102" i="1"/>
  <c r="G104" i="1"/>
  <c r="I104" i="1"/>
  <c r="E110" i="1"/>
  <c r="F110" i="1"/>
  <c r="G112" i="1"/>
  <c r="I112" i="1"/>
  <c r="E118" i="1"/>
  <c r="F118" i="1"/>
  <c r="G124" i="1"/>
  <c r="I124" i="1"/>
  <c r="E96" i="1"/>
  <c r="F96" i="1"/>
  <c r="E131" i="1"/>
  <c r="F131" i="1"/>
  <c r="E154" i="1"/>
  <c r="F154" i="1"/>
  <c r="G156" i="1"/>
  <c r="I156" i="1"/>
  <c r="E164" i="1"/>
  <c r="F164" i="1"/>
  <c r="G168" i="1"/>
  <c r="I168" i="1"/>
  <c r="E174" i="1"/>
  <c r="G178" i="1"/>
  <c r="J178" i="1"/>
  <c r="E186" i="1"/>
  <c r="F186" i="1"/>
  <c r="E162" i="1"/>
  <c r="F162" i="1"/>
  <c r="E191" i="1"/>
  <c r="E138" i="1"/>
  <c r="E140" i="1"/>
  <c r="F140" i="1"/>
  <c r="E142" i="1"/>
  <c r="G146" i="1"/>
  <c r="E24" i="1"/>
  <c r="F24" i="1"/>
  <c r="G26" i="1"/>
  <c r="H26" i="1"/>
  <c r="E32" i="1"/>
  <c r="F32" i="1"/>
  <c r="G34" i="1"/>
  <c r="H34" i="1"/>
  <c r="E40" i="1"/>
  <c r="F40" i="1"/>
  <c r="E48" i="1"/>
  <c r="F48" i="1"/>
  <c r="G50" i="1"/>
  <c r="H50" i="1"/>
  <c r="E56" i="1"/>
  <c r="F56" i="1"/>
  <c r="G58" i="1"/>
  <c r="H58" i="1"/>
  <c r="E64" i="1"/>
  <c r="F64" i="1"/>
  <c r="E72" i="1"/>
  <c r="F72" i="1"/>
  <c r="G74" i="1"/>
  <c r="H74" i="1"/>
  <c r="E80" i="1"/>
  <c r="F80" i="1"/>
  <c r="G82" i="1"/>
  <c r="H82" i="1"/>
  <c r="E88" i="1"/>
  <c r="F88" i="1"/>
  <c r="G90" i="1"/>
  <c r="H90" i="1"/>
  <c r="E97" i="1"/>
  <c r="F97" i="1"/>
  <c r="G99" i="1"/>
  <c r="I99" i="1"/>
  <c r="E105" i="1"/>
  <c r="F105" i="1"/>
  <c r="E113" i="1"/>
  <c r="F113" i="1"/>
  <c r="G115" i="1"/>
  <c r="I115" i="1"/>
  <c r="E128" i="1"/>
  <c r="F128" i="1"/>
  <c r="G166" i="1"/>
  <c r="I166" i="1"/>
  <c r="E122" i="1"/>
  <c r="F122" i="1"/>
  <c r="E134" i="1"/>
  <c r="F134" i="1"/>
  <c r="G136" i="1"/>
  <c r="I136" i="1"/>
  <c r="E157" i="1"/>
  <c r="F157" i="1"/>
  <c r="G159" i="1"/>
  <c r="I159" i="1"/>
  <c r="E169" i="1"/>
  <c r="F169" i="1"/>
  <c r="E179" i="1"/>
  <c r="F179" i="1"/>
  <c r="G182" i="1"/>
  <c r="J182" i="1"/>
  <c r="E194" i="1"/>
  <c r="G196" i="1"/>
  <c r="J196" i="1"/>
  <c r="E147" i="1"/>
  <c r="E149" i="1"/>
  <c r="F149" i="1"/>
  <c r="G149" i="1"/>
  <c r="I149" i="1"/>
  <c r="E127" i="1"/>
  <c r="G188" i="1"/>
  <c r="K188" i="1"/>
  <c r="G21" i="1"/>
  <c r="H21" i="1"/>
  <c r="E27" i="1"/>
  <c r="F27" i="1"/>
  <c r="G27" i="1"/>
  <c r="H27" i="1"/>
  <c r="G29" i="1"/>
  <c r="H29" i="1"/>
  <c r="E35" i="1"/>
  <c r="F35" i="1"/>
  <c r="G37" i="1"/>
  <c r="H37" i="1"/>
  <c r="E43" i="1"/>
  <c r="F43" i="1"/>
  <c r="G43" i="1"/>
  <c r="H43" i="1"/>
  <c r="G45" i="1"/>
  <c r="H45" i="1"/>
  <c r="E51" i="1"/>
  <c r="F51" i="1"/>
  <c r="G51" i="1"/>
  <c r="H51" i="1"/>
  <c r="G53" i="1"/>
  <c r="H53" i="1"/>
  <c r="E59" i="1"/>
  <c r="F59" i="1"/>
  <c r="G61" i="1"/>
  <c r="H61" i="1"/>
  <c r="E67" i="1"/>
  <c r="F67" i="1"/>
  <c r="G67" i="1"/>
  <c r="H67" i="1"/>
  <c r="G69" i="1"/>
  <c r="H69" i="1"/>
  <c r="E75" i="1"/>
  <c r="F75" i="1"/>
  <c r="G75" i="1"/>
  <c r="H75" i="1"/>
  <c r="G77" i="1"/>
  <c r="H77" i="1"/>
  <c r="E83" i="1"/>
  <c r="F83" i="1"/>
  <c r="G83" i="1"/>
  <c r="H83" i="1"/>
  <c r="G85" i="1"/>
  <c r="H85" i="1"/>
  <c r="E91" i="1"/>
  <c r="F91" i="1"/>
  <c r="G91" i="1"/>
  <c r="H91" i="1"/>
  <c r="G93" i="1"/>
  <c r="H93" i="1"/>
  <c r="E100" i="1"/>
  <c r="F100" i="1"/>
  <c r="G102" i="1"/>
  <c r="I102" i="1"/>
  <c r="E108" i="1"/>
  <c r="F108" i="1"/>
  <c r="G108" i="1"/>
  <c r="I108" i="1"/>
  <c r="G110" i="1"/>
  <c r="H110" i="1"/>
  <c r="E116" i="1"/>
  <c r="F116" i="1"/>
  <c r="G116" i="1"/>
  <c r="H116" i="1"/>
  <c r="G118" i="1"/>
  <c r="I118" i="1"/>
  <c r="E180" i="1"/>
  <c r="G96" i="1"/>
  <c r="H96" i="1"/>
  <c r="E129" i="1"/>
  <c r="F129" i="1"/>
  <c r="G129" i="1"/>
  <c r="I129" i="1"/>
  <c r="G131" i="1"/>
  <c r="I131" i="1"/>
  <c r="E152" i="1"/>
  <c r="F152" i="1"/>
  <c r="G152" i="1"/>
  <c r="G154" i="1"/>
  <c r="I154" i="1"/>
  <c r="E160" i="1"/>
  <c r="G164" i="1"/>
  <c r="I164" i="1"/>
  <c r="E172" i="1"/>
  <c r="F172" i="1"/>
  <c r="E183" i="1"/>
  <c r="F183" i="1"/>
  <c r="G183" i="1"/>
  <c r="K183" i="1"/>
  <c r="G186" i="1"/>
  <c r="K186" i="1"/>
  <c r="E167" i="1"/>
  <c r="F167" i="1"/>
  <c r="E189" i="1"/>
  <c r="E197" i="1"/>
  <c r="F197" i="1"/>
  <c r="G140" i="1"/>
  <c r="I140" i="1"/>
  <c r="E22" i="1"/>
  <c r="F22" i="1"/>
  <c r="G24" i="1"/>
  <c r="H24" i="1"/>
  <c r="E30" i="1"/>
  <c r="F30" i="1"/>
  <c r="G30" i="1"/>
  <c r="H30" i="1"/>
  <c r="G32" i="1"/>
  <c r="H32" i="1"/>
  <c r="E38" i="1"/>
  <c r="F38" i="1"/>
  <c r="G40" i="1"/>
  <c r="H40" i="1"/>
  <c r="E46" i="1"/>
  <c r="F46" i="1"/>
  <c r="G48" i="1"/>
  <c r="H48" i="1"/>
  <c r="E54" i="1"/>
  <c r="F54" i="1"/>
  <c r="G56" i="1"/>
  <c r="H56" i="1"/>
  <c r="E62" i="1"/>
  <c r="F62" i="1"/>
  <c r="G62" i="1"/>
  <c r="H62" i="1"/>
  <c r="G64" i="1"/>
  <c r="H64" i="1"/>
  <c r="E70" i="1"/>
  <c r="F70" i="1"/>
  <c r="G72" i="1"/>
  <c r="H72" i="1"/>
  <c r="E78" i="1"/>
  <c r="F78" i="1"/>
  <c r="G80" i="1"/>
  <c r="H80" i="1"/>
  <c r="E86" i="1"/>
  <c r="F86" i="1"/>
  <c r="G88" i="1"/>
  <c r="H88" i="1"/>
  <c r="E94" i="1"/>
  <c r="F94" i="1"/>
  <c r="G94" i="1"/>
  <c r="H94" i="1"/>
  <c r="G97" i="1"/>
  <c r="I97" i="1"/>
  <c r="E103" i="1"/>
  <c r="F103" i="1"/>
  <c r="G105" i="1"/>
  <c r="I105" i="1"/>
  <c r="E111" i="1"/>
  <c r="F111" i="1"/>
  <c r="G113" i="1"/>
  <c r="I113" i="1"/>
  <c r="E119" i="1"/>
  <c r="F119" i="1"/>
  <c r="G128" i="1"/>
  <c r="J128" i="1"/>
  <c r="E120" i="1"/>
  <c r="F120" i="1"/>
  <c r="G120" i="1"/>
  <c r="I120" i="1"/>
  <c r="G122" i="1"/>
  <c r="I122" i="1"/>
  <c r="E132" i="1"/>
  <c r="F132" i="1"/>
  <c r="G134" i="1"/>
  <c r="I134" i="1"/>
  <c r="E155" i="1"/>
  <c r="F155" i="1"/>
  <c r="G157" i="1"/>
  <c r="I157" i="1"/>
  <c r="E165" i="1"/>
  <c r="F165" i="1"/>
  <c r="G169" i="1"/>
  <c r="I169" i="1"/>
  <c r="E175" i="1"/>
  <c r="G179" i="1"/>
  <c r="K179" i="1"/>
  <c r="E187" i="1"/>
  <c r="F187" i="1"/>
  <c r="E178" i="1"/>
  <c r="F178" i="1"/>
  <c r="E158" i="1"/>
  <c r="F158" i="1"/>
  <c r="G158" i="1"/>
  <c r="I158" i="1"/>
  <c r="G135" i="1"/>
  <c r="I135" i="1"/>
  <c r="E126" i="1"/>
  <c r="G109" i="1"/>
  <c r="I109" i="1"/>
  <c r="E95" i="1"/>
  <c r="F95" i="1"/>
  <c r="E81" i="1"/>
  <c r="G73" i="1"/>
  <c r="H73" i="1"/>
  <c r="E66" i="1"/>
  <c r="F66" i="1"/>
  <c r="G66" i="1"/>
  <c r="H66" i="1"/>
  <c r="G59" i="1"/>
  <c r="H59" i="1"/>
  <c r="E31" i="1"/>
  <c r="F31" i="1"/>
  <c r="G31" i="1"/>
  <c r="H31" i="1"/>
  <c r="E133" i="1"/>
  <c r="E163" i="1"/>
  <c r="E107" i="1"/>
  <c r="F107" i="1"/>
  <c r="G107" i="1"/>
  <c r="H107" i="1"/>
  <c r="G100" i="1"/>
  <c r="H100" i="1"/>
  <c r="E71" i="1"/>
  <c r="F71" i="1"/>
  <c r="E57" i="1"/>
  <c r="F57" i="1"/>
  <c r="G57" i="1"/>
  <c r="H57" i="1"/>
  <c r="E42" i="1"/>
  <c r="F42" i="1"/>
  <c r="G42" i="1"/>
  <c r="H42" i="1"/>
  <c r="G35" i="1"/>
  <c r="H35" i="1"/>
  <c r="E145" i="1"/>
  <c r="F145" i="1"/>
  <c r="G145" i="1"/>
  <c r="F175" i="1"/>
  <c r="G175" i="1"/>
  <c r="I175" i="1"/>
  <c r="E55" i="2"/>
  <c r="F189" i="1"/>
  <c r="G189" i="1"/>
  <c r="J189" i="1"/>
  <c r="E63" i="2"/>
  <c r="F127" i="1"/>
  <c r="G127" i="1"/>
  <c r="E16" i="2"/>
  <c r="F41" i="1"/>
  <c r="G41" i="1"/>
  <c r="H41" i="1"/>
  <c r="E88" i="2"/>
  <c r="F161" i="1"/>
  <c r="G161" i="1"/>
  <c r="I161" i="1"/>
  <c r="E45" i="2"/>
  <c r="F117" i="1"/>
  <c r="G117" i="1"/>
  <c r="I117" i="1"/>
  <c r="E163" i="2"/>
  <c r="F84" i="1"/>
  <c r="G84" i="1"/>
  <c r="H84" i="1"/>
  <c r="E131" i="2"/>
  <c r="F52" i="1"/>
  <c r="G52" i="1"/>
  <c r="H52" i="1"/>
  <c r="E99" i="2"/>
  <c r="F141" i="1"/>
  <c r="G141" i="1"/>
  <c r="I141" i="1"/>
  <c r="E29" i="2"/>
  <c r="F49" i="1"/>
  <c r="G49" i="1"/>
  <c r="H49" i="1"/>
  <c r="E96" i="2"/>
  <c r="E77" i="2"/>
  <c r="E118" i="2"/>
  <c r="E40" i="2"/>
  <c r="E101" i="2"/>
  <c r="E149" i="2"/>
  <c r="E47" i="2"/>
  <c r="E125" i="2"/>
  <c r="E137" i="2"/>
  <c r="E93" i="2"/>
  <c r="E114" i="2"/>
  <c r="E98" i="2"/>
  <c r="F142" i="1"/>
  <c r="G142" i="1"/>
  <c r="E30" i="2"/>
  <c r="F174" i="1"/>
  <c r="G174" i="1"/>
  <c r="I174" i="1"/>
  <c r="E54" i="2"/>
  <c r="E91" i="2"/>
  <c r="F44" i="1"/>
  <c r="G44" i="1"/>
  <c r="H44" i="1"/>
  <c r="F137" i="1"/>
  <c r="G137" i="1"/>
  <c r="I137" i="1"/>
  <c r="E26" i="2"/>
  <c r="E49" i="2"/>
  <c r="E157" i="2"/>
  <c r="E168" i="2"/>
  <c r="E108" i="2"/>
  <c r="E156" i="2"/>
  <c r="E174" i="2"/>
  <c r="E122" i="2"/>
  <c r="E23" i="2"/>
  <c r="E78" i="2"/>
  <c r="E111" i="2"/>
  <c r="E169" i="2"/>
  <c r="E89" i="2"/>
  <c r="E28" i="2"/>
  <c r="E20" i="2"/>
  <c r="E102" i="2"/>
  <c r="E59" i="2"/>
  <c r="E106" i="2"/>
  <c r="E154" i="2"/>
  <c r="E62" i="2"/>
  <c r="E95" i="2"/>
  <c r="E159" i="2"/>
  <c r="E69" i="2"/>
  <c r="E110" i="2"/>
  <c r="F163" i="1"/>
  <c r="G163" i="1"/>
  <c r="I163" i="1"/>
  <c r="E170" i="2"/>
  <c r="F150" i="1"/>
  <c r="G150" i="1"/>
  <c r="I150" i="1"/>
  <c r="E37" i="2"/>
  <c r="F180" i="1"/>
  <c r="G180" i="1"/>
  <c r="K180" i="1"/>
  <c r="E172" i="2"/>
  <c r="F194" i="1"/>
  <c r="G194" i="1"/>
  <c r="K194" i="1"/>
  <c r="E176" i="2"/>
  <c r="F138" i="1"/>
  <c r="G138" i="1"/>
  <c r="I138" i="1"/>
  <c r="E27" i="2"/>
  <c r="F101" i="1"/>
  <c r="G101" i="1"/>
  <c r="H101" i="1"/>
  <c r="E147" i="2"/>
  <c r="F68" i="1"/>
  <c r="G68" i="1"/>
  <c r="H68" i="1"/>
  <c r="E115" i="2"/>
  <c r="F36" i="1"/>
  <c r="G36" i="1"/>
  <c r="H36" i="1"/>
  <c r="E83" i="2"/>
  <c r="E35" i="2"/>
  <c r="E11" i="2"/>
  <c r="E135" i="2"/>
  <c r="E162" i="2"/>
  <c r="E92" i="2"/>
  <c r="E133" i="2"/>
  <c r="E31" i="2"/>
  <c r="E90" i="2"/>
  <c r="E132" i="2"/>
  <c r="E18" i="2"/>
  <c r="E74" i="2"/>
  <c r="E153" i="2"/>
  <c r="E76" i="2"/>
  <c r="F126" i="1"/>
  <c r="G126" i="1"/>
  <c r="I126" i="1"/>
  <c r="E15" i="2"/>
  <c r="F147" i="1"/>
  <c r="G147" i="1"/>
  <c r="I147" i="1"/>
  <c r="E34" i="2"/>
  <c r="F81" i="1"/>
  <c r="G81" i="1"/>
  <c r="H81" i="1"/>
  <c r="E128" i="2"/>
  <c r="E36" i="2"/>
  <c r="E145" i="2"/>
  <c r="E61" i="2"/>
  <c r="E119" i="2"/>
  <c r="E151" i="2"/>
  <c r="E87" i="2"/>
  <c r="E123" i="2"/>
  <c r="E19" i="2"/>
  <c r="E85" i="2"/>
  <c r="E116" i="2"/>
  <c r="E165" i="2"/>
  <c r="E173" i="2"/>
  <c r="E79" i="2"/>
  <c r="E84" i="2"/>
  <c r="E109" i="2"/>
  <c r="F190" i="1"/>
  <c r="G190" i="1"/>
  <c r="E64" i="2"/>
  <c r="F171" i="1"/>
  <c r="G171" i="1"/>
  <c r="I171" i="1"/>
  <c r="E51" i="2"/>
  <c r="F133" i="1"/>
  <c r="G133" i="1"/>
  <c r="I133" i="1"/>
  <c r="E22" i="2"/>
  <c r="F160" i="1"/>
  <c r="G160" i="1"/>
  <c r="I160" i="1"/>
  <c r="E44" i="2"/>
  <c r="F191" i="1"/>
  <c r="G191" i="1"/>
  <c r="J191" i="1"/>
  <c r="E65" i="2"/>
  <c r="F28" i="1"/>
  <c r="G28" i="1"/>
  <c r="H28" i="1"/>
  <c r="E75" i="2"/>
  <c r="F114" i="1"/>
  <c r="G114" i="1"/>
  <c r="I114" i="1"/>
  <c r="E160" i="2"/>
  <c r="E32" i="2"/>
  <c r="E60" i="2"/>
  <c r="E52" i="2"/>
  <c r="E103" i="2"/>
  <c r="E140" i="2"/>
  <c r="E117" i="2"/>
  <c r="E12" i="2"/>
  <c r="E71" i="2"/>
  <c r="E100" i="2"/>
  <c r="E148" i="2"/>
  <c r="E141" i="2"/>
  <c r="E146" i="2"/>
  <c r="E81" i="2"/>
  <c r="I127" i="1"/>
  <c r="N127" i="1"/>
  <c r="J190" i="1"/>
  <c r="C12" i="1"/>
  <c r="C11" i="1"/>
  <c r="O199" i="1" l="1"/>
  <c r="O92" i="1"/>
  <c r="O166" i="1"/>
  <c r="O107" i="1"/>
  <c r="O75" i="1"/>
  <c r="O98" i="1"/>
  <c r="O24" i="1"/>
  <c r="O66" i="1"/>
  <c r="O71" i="1"/>
  <c r="O68" i="1"/>
  <c r="O91" i="1"/>
  <c r="O33" i="1"/>
  <c r="O54" i="1"/>
  <c r="O179" i="1"/>
  <c r="O196" i="1"/>
  <c r="O37" i="1"/>
  <c r="O122" i="1"/>
  <c r="O96" i="1"/>
  <c r="O133" i="1"/>
  <c r="O121" i="1"/>
  <c r="O141" i="1"/>
  <c r="O129" i="1"/>
  <c r="O158" i="1"/>
  <c r="O90" i="1"/>
  <c r="O38" i="1"/>
  <c r="O131" i="1"/>
  <c r="O145" i="1"/>
  <c r="O48" i="1"/>
  <c r="O78" i="1"/>
  <c r="O187" i="1"/>
  <c r="O84" i="1"/>
  <c r="O118" i="1"/>
  <c r="O99" i="1"/>
  <c r="O67" i="1"/>
  <c r="O87" i="1"/>
  <c r="O188" i="1"/>
  <c r="O58" i="1"/>
  <c r="O63" i="1"/>
  <c r="O60" i="1"/>
  <c r="O88" i="1"/>
  <c r="O25" i="1"/>
  <c r="O46" i="1"/>
  <c r="O45" i="1"/>
  <c r="O181" i="1"/>
  <c r="O21" i="1"/>
  <c r="O143" i="1"/>
  <c r="O195" i="1"/>
  <c r="O175" i="1"/>
  <c r="O152" i="1"/>
  <c r="O170" i="1"/>
  <c r="O132" i="1"/>
  <c r="O164" i="1"/>
  <c r="O85" i="1"/>
  <c r="O182" i="1"/>
  <c r="O135" i="1"/>
  <c r="O114" i="1"/>
  <c r="O104" i="1"/>
  <c r="O146" i="1"/>
  <c r="O169" i="1"/>
  <c r="O147" i="1"/>
  <c r="O52" i="1"/>
  <c r="O89" i="1"/>
  <c r="O180" i="1"/>
  <c r="O102" i="1"/>
  <c r="O82" i="1"/>
  <c r="O51" i="1"/>
  <c r="O64" i="1"/>
  <c r="O113" i="1"/>
  <c r="O42" i="1"/>
  <c r="O185" i="1"/>
  <c r="O44" i="1"/>
  <c r="O73" i="1"/>
  <c r="O103" i="1"/>
  <c r="O30" i="1"/>
  <c r="O69" i="1"/>
  <c r="O136" i="1"/>
  <c r="O183" i="1"/>
  <c r="O138" i="1"/>
  <c r="O123" i="1"/>
  <c r="O165" i="1"/>
  <c r="O139" i="1"/>
  <c r="O126" i="1"/>
  <c r="O157" i="1"/>
  <c r="O174" i="1"/>
  <c r="O93" i="1"/>
  <c r="O43" i="1"/>
  <c r="O105" i="1"/>
  <c r="O112" i="1"/>
  <c r="O65" i="1"/>
  <c r="O22" i="1"/>
  <c r="O39" i="1"/>
  <c r="O167" i="1"/>
  <c r="O148" i="1"/>
  <c r="O176" i="1"/>
  <c r="O149" i="1"/>
  <c r="O160" i="1"/>
  <c r="O108" i="1"/>
  <c r="O28" i="1"/>
  <c r="O53" i="1"/>
  <c r="O198" i="1"/>
  <c r="O116" i="1"/>
  <c r="O119" i="1"/>
  <c r="O56" i="1"/>
  <c r="O34" i="1"/>
  <c r="O36" i="1"/>
  <c r="O81" i="1"/>
  <c r="O142" i="1"/>
  <c r="O159" i="1"/>
  <c r="O177" i="1"/>
  <c r="O189" i="1"/>
  <c r="O35" i="1"/>
  <c r="O83" i="1"/>
  <c r="O134" i="1"/>
  <c r="O109" i="1"/>
  <c r="O128" i="1"/>
  <c r="O197" i="1"/>
  <c r="O106" i="1"/>
  <c r="O27" i="1"/>
  <c r="O40" i="1"/>
  <c r="O86" i="1"/>
  <c r="O100" i="1"/>
  <c r="O79" i="1"/>
  <c r="O124" i="1"/>
  <c r="O49" i="1"/>
  <c r="O70" i="1"/>
  <c r="O77" i="1"/>
  <c r="O80" i="1"/>
  <c r="O150" i="1"/>
  <c r="O47" i="1"/>
  <c r="O156" i="1"/>
  <c r="O186" i="1"/>
  <c r="O144" i="1"/>
  <c r="O173" i="1"/>
  <c r="O178" i="1"/>
  <c r="O191" i="1"/>
  <c r="O171" i="1"/>
  <c r="O130" i="1"/>
  <c r="O59" i="1"/>
  <c r="O29" i="1"/>
  <c r="O192" i="1"/>
  <c r="O151" i="1"/>
  <c r="O26" i="1"/>
  <c r="O23" i="1"/>
  <c r="O161" i="1"/>
  <c r="C15" i="1"/>
  <c r="O101" i="1"/>
  <c r="O193" i="1"/>
  <c r="O115" i="1"/>
  <c r="O94" i="1"/>
  <c r="O163" i="1"/>
  <c r="O32" i="1"/>
  <c r="O74" i="1"/>
  <c r="O97" i="1"/>
  <c r="O76" i="1"/>
  <c r="O95" i="1"/>
  <c r="O41" i="1"/>
  <c r="O62" i="1"/>
  <c r="O137" i="1"/>
  <c r="O61" i="1"/>
  <c r="O154" i="1"/>
  <c r="O31" i="1"/>
  <c r="O172" i="1"/>
  <c r="O155" i="1"/>
  <c r="O184" i="1"/>
  <c r="O125" i="1"/>
  <c r="O120" i="1"/>
  <c r="O194" i="1"/>
  <c r="O110" i="1"/>
  <c r="O72" i="1"/>
  <c r="O140" i="1"/>
  <c r="O50" i="1"/>
  <c r="O55" i="1"/>
  <c r="O111" i="1"/>
  <c r="O127" i="1"/>
  <c r="O168" i="1"/>
  <c r="O190" i="1"/>
  <c r="O162" i="1"/>
  <c r="O117" i="1"/>
  <c r="O57" i="1"/>
  <c r="O15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<sst xmlns="http://schemas.openxmlformats.org/spreadsheetml/2006/main" count="1692" uniqueCount="688">
  <si>
    <t>IBVS 6230</t>
  </si>
  <si>
    <t>IBVS 6244</t>
  </si>
  <si>
    <t>BAD?</t>
  </si>
  <si>
    <t>s6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</si>
  <si>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</si>
  <si>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</si>
  <si>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</si>
  <si>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</si>
  <si>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</si>
  <si>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</si>
  <si>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</si>
  <si>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</si>
  <si>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</si>
  <si>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</si>
  <si>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</si>
  <si>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</si>
  <si>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</si>
  <si>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</si>
  <si>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</si>
  <si>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</si>
  <si>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</si>
  <si>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</si>
  <si>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</si>
  <si>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</si>
  <si>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</si>
  <si>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</si>
  <si>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</si>
  <si>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</si>
  <si>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</si>
  <si>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</si>
  <si>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</si>
  <si>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v</t>
  </si>
  <si>
    <t>Locher K</t>
  </si>
  <si>
    <t>BBSAG Bull.21</t>
  </si>
  <si>
    <t>B</t>
  </si>
  <si>
    <t>BBSAG Bull.24</t>
  </si>
  <si>
    <t>BBSAG Bull.25</t>
  </si>
  <si>
    <t>AN 301,327</t>
  </si>
  <si>
    <t>K</t>
  </si>
  <si>
    <t>AN 302,54</t>
  </si>
  <si>
    <t>:</t>
  </si>
  <si>
    <t>Diethelm</t>
  </si>
  <si>
    <t>R</t>
  </si>
  <si>
    <t>BBSAG Bull.39</t>
  </si>
  <si>
    <t>BAV-M 32</t>
  </si>
  <si>
    <t>phe</t>
  </si>
  <si>
    <t>AJ 102,1409</t>
  </si>
  <si>
    <t>BBSAG Bull.64</t>
  </si>
  <si>
    <t>Mavrofri</t>
  </si>
  <si>
    <t>dis G</t>
  </si>
  <si>
    <t>Stefanop</t>
  </si>
  <si>
    <t>oulos G</t>
  </si>
  <si>
    <t>BBSAG Bull.65</t>
  </si>
  <si>
    <t>Germann</t>
  </si>
  <si>
    <t>Kohl M</t>
  </si>
  <si>
    <t>BBSAG Bull.69</t>
  </si>
  <si>
    <t>BBSAG Bull.76</t>
  </si>
  <si>
    <t>Peter H</t>
  </si>
  <si>
    <t>BBSAG Bull.79</t>
  </si>
  <si>
    <t>BBSAG Bull.83</t>
  </si>
  <si>
    <t>BBSAG Bull.87</t>
  </si>
  <si>
    <t>BAV-M 50</t>
  </si>
  <si>
    <t>BBSAG Bull.88</t>
  </si>
  <si>
    <t>BBSAG Bull.91</t>
  </si>
  <si>
    <t>BBSAG Bull.94</t>
  </si>
  <si>
    <t>IBVS 3615</t>
  </si>
  <si>
    <t>BBSAG Bull.99</t>
  </si>
  <si>
    <t>BBSAG Bull.100</t>
  </si>
  <si>
    <t>BBSAG Bull.101</t>
  </si>
  <si>
    <t>BBSAG Bull.103</t>
  </si>
  <si>
    <t>BBSAG 103</t>
  </si>
  <si>
    <t>BRNO 31</t>
  </si>
  <si>
    <t>BBSAG Bull.111</t>
  </si>
  <si>
    <t>BBSAG Bull.112</t>
  </si>
  <si>
    <t>BBSAG Bull.114</t>
  </si>
  <si>
    <t>BBSAG Bull.115</t>
  </si>
  <si>
    <t>K.Locher</t>
  </si>
  <si>
    <t>BBSAG 119</t>
  </si>
  <si>
    <t>Eccentric orbit?</t>
  </si>
  <si>
    <t>IBVS 1255</t>
  </si>
  <si>
    <t>IBVS 5543</t>
  </si>
  <si>
    <t>I</t>
  </si>
  <si>
    <t>IBVS 5643</t>
  </si>
  <si>
    <t># of data points:</t>
  </si>
  <si>
    <t>SV Tau / GSC 01871-01863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</si>
  <si>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</si>
  <si>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</si>
  <si>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</si>
  <si>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</si>
  <si>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</si>
  <si>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</si>
  <si>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</si>
  <si>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0094</t>
  </si>
  <si>
    <t>IBVS 5820</t>
  </si>
  <si>
    <t>IBVS 5933</t>
  </si>
  <si>
    <t>Add cycle</t>
  </si>
  <si>
    <t>Old Cycle</t>
  </si>
  <si>
    <t>??</t>
  </si>
  <si>
    <t>IBVS 5835</t>
  </si>
  <si>
    <t>IBVS 5918</t>
  </si>
  <si>
    <t>IBVS 5959</t>
  </si>
  <si>
    <t>IBVS 5992</t>
  </si>
  <si>
    <t>2013JAVSO..41..328</t>
  </si>
  <si>
    <t>IBVS 5984</t>
  </si>
  <si>
    <t>IBVS 6152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</si>
  <si>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</si>
  <si>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</si>
  <si>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</si>
  <si>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</si>
  <si>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</si>
  <si>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</si>
  <si>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</si>
  <si>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</si>
  <si>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</si>
  <si>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</si>
  <si>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</si>
  <si>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</si>
  <si>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</si>
  <si>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</si>
  <si>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2414967.114 </t>
  </si>
  <si>
    <t> 08.11.1899 14:44 </t>
  </si>
  <si>
    <t> 0.006 </t>
  </si>
  <si>
    <t> HC 277 [Mergent.] </t>
  </si>
  <si>
    <t> AAC 2.68 </t>
  </si>
  <si>
    <t>2416418.946 </t>
  </si>
  <si>
    <t> 31.10.1903 10:42 </t>
  </si>
  <si>
    <t> 0.011 </t>
  </si>
  <si>
    <t>2416843.658 </t>
  </si>
  <si>
    <t> 29.12.1904 03:47 </t>
  </si>
  <si>
    <t> 0.010 </t>
  </si>
  <si>
    <t>2417270.551 </t>
  </si>
  <si>
    <t> 01.03.1906 01:13 </t>
  </si>
  <si>
    <t> 0.023 </t>
  </si>
  <si>
    <t>2418297.650 </t>
  </si>
  <si>
    <t> 22.12.1908 03:36 </t>
  </si>
  <si>
    <t> 0.009 </t>
  </si>
  <si>
    <t>2418332.29 </t>
  </si>
  <si>
    <t> 25.01.1909 18:57 </t>
  </si>
  <si>
    <t> -0.02 </t>
  </si>
  <si>
    <t>V </t>
  </si>
  <si>
    <t> S.Enebo </t>
  </si>
  <si>
    <t> AN 180.367 </t>
  </si>
  <si>
    <t>2418683.350 </t>
  </si>
  <si>
    <t> 11.01.1910 20:24 </t>
  </si>
  <si>
    <t> -0.000 </t>
  </si>
  <si>
    <t>2419001.877 </t>
  </si>
  <si>
    <t> 26.11.1910 09:02 </t>
  </si>
  <si>
    <t> -0.009 </t>
  </si>
  <si>
    <t>2419147.042 </t>
  </si>
  <si>
    <t> 20.04.1911 13:00 </t>
  </si>
  <si>
    <t> -0.026 </t>
  </si>
  <si>
    <t> N.Ichinohe </t>
  </si>
  <si>
    <t>VSB 47 </t>
  </si>
  <si>
    <t>2419424.434 </t>
  </si>
  <si>
    <t> 22.01.1912 22:24 </t>
  </si>
  <si>
    <t> 0.002 </t>
  </si>
  <si>
    <t> R.Lehnert </t>
  </si>
  <si>
    <t> AN 194.166 </t>
  </si>
  <si>
    <t>2419684.458 </t>
  </si>
  <si>
    <t> 08.10.1912 22:59 </t>
  </si>
  <si>
    <t>2419716.950 </t>
  </si>
  <si>
    <t> 10.11.1912 10:48 </t>
  </si>
  <si>
    <t> -0.014 </t>
  </si>
  <si>
    <t>2419812.307 </t>
  </si>
  <si>
    <t> 13.02.1913 19:22 </t>
  </si>
  <si>
    <t> -0.001 </t>
  </si>
  <si>
    <t>2420507.879 </t>
  </si>
  <si>
    <t> 10.01.1915 09:05 </t>
  </si>
  <si>
    <t> -0.006 </t>
  </si>
  <si>
    <t>2421957.563 </t>
  </si>
  <si>
    <t> 30.12.1918 01:30 </t>
  </si>
  <si>
    <t> 0.019 </t>
  </si>
  <si>
    <t>2422637.950 </t>
  </si>
  <si>
    <t> 09.11.1920 10:48 </t>
  </si>
  <si>
    <t> -0.002 </t>
  </si>
  <si>
    <t>2423413.712 </t>
  </si>
  <si>
    <t> 25.12.1922 05:05 </t>
  </si>
  <si>
    <t> 0.008 </t>
  </si>
  <si>
    <t> J.Gadomski </t>
  </si>
  <si>
    <t> AA 26.344 </t>
  </si>
  <si>
    <t>2424202.446 </t>
  </si>
  <si>
    <t> 20.02.1925 22:42 </t>
  </si>
  <si>
    <t> -0.012 </t>
  </si>
  <si>
    <t> K.Lassovszky </t>
  </si>
  <si>
    <t> HC 277.2 </t>
  </si>
  <si>
    <t>2424228.444 </t>
  </si>
  <si>
    <t> 18.03.1925 22:39 </t>
  </si>
  <si>
    <t> -0.017 </t>
  </si>
  <si>
    <t> AAC 1.11 </t>
  </si>
  <si>
    <t>2425203.468 </t>
  </si>
  <si>
    <t> 18.11.1927 23:13 </t>
  </si>
  <si>
    <t> -0.100 </t>
  </si>
  <si>
    <t> J.Mergentaler </t>
  </si>
  <si>
    <t> AAC 2.66 </t>
  </si>
  <si>
    <t>2425212.261 </t>
  </si>
  <si>
    <t> 27.11.1927 18:15 </t>
  </si>
  <si>
    <t> 0.025 </t>
  </si>
  <si>
    <t>2425218.714 </t>
  </si>
  <si>
    <t> 04.12.1927 05:08 </t>
  </si>
  <si>
    <t> -0.022 </t>
  </si>
  <si>
    <t>2425890.460 </t>
  </si>
  <si>
    <t> 05.10.1929 23:02 </t>
  </si>
  <si>
    <t>2425966.329 </t>
  </si>
  <si>
    <t> 20.12.1929 19:53 </t>
  </si>
  <si>
    <t>2426033.505 </t>
  </si>
  <si>
    <t> 26.02.1930 00:07 </t>
  </si>
  <si>
    <t> 0.012 </t>
  </si>
  <si>
    <t>2426057.348 </t>
  </si>
  <si>
    <t> 21.03.1930 20:21 </t>
  </si>
  <si>
    <t>2426382.348 </t>
  </si>
  <si>
    <t> 09.02.1931 20:21 </t>
  </si>
  <si>
    <t> -0.016 </t>
  </si>
  <si>
    <t>2426419.190 </t>
  </si>
  <si>
    <t> 18.03.1931 16:33 </t>
  </si>
  <si>
    <t>2426421.371 </t>
  </si>
  <si>
    <t> 20.03.1931 20:54 </t>
  </si>
  <si>
    <t>2426679.271 </t>
  </si>
  <si>
    <t> 03.12.1931 18:30 </t>
  </si>
  <si>
    <t> 0.041 </t>
  </si>
  <si>
    <t>2426770.241 </t>
  </si>
  <si>
    <t> 03.03.1932 17:47 </t>
  </si>
  <si>
    <t> 0.001 </t>
  </si>
  <si>
    <t>2427071.475 </t>
  </si>
  <si>
    <t> 29.12.1932 23:24 </t>
  </si>
  <si>
    <t> 0.035 </t>
  </si>
  <si>
    <t>2427344.448 </t>
  </si>
  <si>
    <t> 28.09.1933 22:45 </t>
  </si>
  <si>
    <t> F.Lause </t>
  </si>
  <si>
    <t> AN 257.212 </t>
  </si>
  <si>
    <t>2427446.326 </t>
  </si>
  <si>
    <t> 08.01.1934 19:49 </t>
  </si>
  <si>
    <t>2427457.157 </t>
  </si>
  <si>
    <t> 19.01.1934 15:46 </t>
  </si>
  <si>
    <t>2427461.470 </t>
  </si>
  <si>
    <t> 23.01.1934 23:16 </t>
  </si>
  <si>
    <t> -0.013 </t>
  </si>
  <si>
    <t> J.Piegza </t>
  </si>
  <si>
    <t>2427470.160 </t>
  </si>
  <si>
    <t> 01.02.1934 15:50 </t>
  </si>
  <si>
    <t>2427472.316 </t>
  </si>
  <si>
    <t> 03.02.1934 19:35 </t>
  </si>
  <si>
    <t>2427483.152 </t>
  </si>
  <si>
    <t> 14.02.1934 15:38 </t>
  </si>
  <si>
    <t>2427485.310 </t>
  </si>
  <si>
    <t> 16.02.1934 19:26 </t>
  </si>
  <si>
    <t>2427487.470 </t>
  </si>
  <si>
    <t> 18.02.1934 23:16 </t>
  </si>
  <si>
    <t>2427825.496 </t>
  </si>
  <si>
    <t> 22.01.1935 23:54 </t>
  </si>
  <si>
    <t> -0.027 </t>
  </si>
  <si>
    <t>2427888.352 </t>
  </si>
  <si>
    <t> 26.03.1935 20:26 </t>
  </si>
  <si>
    <t> -0.011 </t>
  </si>
  <si>
    <t>2427890.499 </t>
  </si>
  <si>
    <t> 28.03.1935 23:58 </t>
  </si>
  <si>
    <t> -0.031 </t>
  </si>
  <si>
    <t>2428159.218 </t>
  </si>
  <si>
    <t> 22.12.1935 17:13 </t>
  </si>
  <si>
    <t> -0.008 </t>
  </si>
  <si>
    <t> AN 260.293 </t>
  </si>
  <si>
    <t>2428211.208 </t>
  </si>
  <si>
    <t> 12.02.1936 16:59 </t>
  </si>
  <si>
    <t> -0.024 </t>
  </si>
  <si>
    <t>2428213.389 </t>
  </si>
  <si>
    <t> 14.02.1936 21:20 </t>
  </si>
  <si>
    <t> -0.010 </t>
  </si>
  <si>
    <t>2428215.539 </t>
  </si>
  <si>
    <t> 17.02.1936 00:56 </t>
  </si>
  <si>
    <t>2428250.222 </t>
  </si>
  <si>
    <t> 22.03.1936 17:19 </t>
  </si>
  <si>
    <t> E.J.Woodward </t>
  </si>
  <si>
    <t> HB 917.7 </t>
  </si>
  <si>
    <t>2428278.396 </t>
  </si>
  <si>
    <t> 19.04.1936 21:30 </t>
  </si>
  <si>
    <t>2428497.249 </t>
  </si>
  <si>
    <t> 24.11.1936 17:58 </t>
  </si>
  <si>
    <t> -0.015 </t>
  </si>
  <si>
    <t> AN 277.42 </t>
  </si>
  <si>
    <t>2428525.418 </t>
  </si>
  <si>
    <t> 22.12.1936 22:01 </t>
  </si>
  <si>
    <t>2428538.416 </t>
  </si>
  <si>
    <t> 04.01.1937 21:59 </t>
  </si>
  <si>
    <t> -0.019 </t>
  </si>
  <si>
    <t>2428551.416 </t>
  </si>
  <si>
    <t> 17.01.1937 21:59 </t>
  </si>
  <si>
    <t> -0.020 </t>
  </si>
  <si>
    <t>2428837.469 </t>
  </si>
  <si>
    <t> 30.10.1937 23:15 </t>
  </si>
  <si>
    <t>2428861.277 </t>
  </si>
  <si>
    <t> 23.11.1937 18:38 </t>
  </si>
  <si>
    <t>2428874.296 </t>
  </si>
  <si>
    <t> 06.12.1937 19:06 </t>
  </si>
  <si>
    <t>2428889.486 </t>
  </si>
  <si>
    <t> 21.12.1937 23:39 </t>
  </si>
  <si>
    <t> 0.013 </t>
  </si>
  <si>
    <t>2428902.473 </t>
  </si>
  <si>
    <t> 03.01.1938 23:21 </t>
  </si>
  <si>
    <t>2428924.151 </t>
  </si>
  <si>
    <t> 25.01.1938 15:37 </t>
  </si>
  <si>
    <t> 0.007 </t>
  </si>
  <si>
    <t>2428943.636 </t>
  </si>
  <si>
    <t> 14.02.1938 03:15 </t>
  </si>
  <si>
    <t> S.Gaposchkin </t>
  </si>
  <si>
    <t> HA 113.77 </t>
  </si>
  <si>
    <t>2428952.305 </t>
  </si>
  <si>
    <t> 22.02.1938 19:19 </t>
  </si>
  <si>
    <t>2428965.323 </t>
  </si>
  <si>
    <t> 07.03.1938 19:45 </t>
  </si>
  <si>
    <t>2428978.305 </t>
  </si>
  <si>
    <t> 20.03.1938 19:19 </t>
  </si>
  <si>
    <t>2428991.327 </t>
  </si>
  <si>
    <t> 02.04.1938 19:50 </t>
  </si>
  <si>
    <t>2429017.304 </t>
  </si>
  <si>
    <t> 28.04.1938 19:17 </t>
  </si>
  <si>
    <t>2429279.527 </t>
  </si>
  <si>
    <t> 16.01.1939 00:38 </t>
  </si>
  <si>
    <t> L.N.Koshkina </t>
  </si>
  <si>
    <t> PZ 13.416 </t>
  </si>
  <si>
    <t>2432447.525 </t>
  </si>
  <si>
    <t> 19.09.1947 00:36 </t>
  </si>
  <si>
    <t> -0.007 </t>
  </si>
  <si>
    <t> R.Szafraniec </t>
  </si>
  <si>
    <t> AAC 4.83 </t>
  </si>
  <si>
    <t>2432614.383 </t>
  </si>
  <si>
    <t> 03.03.1948 21:11 </t>
  </si>
  <si>
    <t> AAC 4.115 </t>
  </si>
  <si>
    <t>2432889.584 </t>
  </si>
  <si>
    <t> 04.12.1948 02:00 </t>
  </si>
  <si>
    <t> 0.004 </t>
  </si>
  <si>
    <t>2433296.960 </t>
  </si>
  <si>
    <t> 15.01.1950 11:02 </t>
  </si>
  <si>
    <t> S.Kaho </t>
  </si>
  <si>
    <t> BTOK 30 </t>
  </si>
  <si>
    <t>2433561.326 </t>
  </si>
  <si>
    <t> 06.10.1950 19:49 </t>
  </si>
  <si>
    <t> 0.005 </t>
  </si>
  <si>
    <t> AAC 5.9 </t>
  </si>
  <si>
    <t>2434200.555 </t>
  </si>
  <si>
    <t> 07.07.1952 01:19 </t>
  </si>
  <si>
    <t>2434419.410 </t>
  </si>
  <si>
    <t> 10.02.1953 21:50 </t>
  </si>
  <si>
    <t> -0.005 </t>
  </si>
  <si>
    <t> AAC 5.192 </t>
  </si>
  <si>
    <t>2434423.750 </t>
  </si>
  <si>
    <t> 15.02.1953 06:00 </t>
  </si>
  <si>
    <t> B.S.Whitney </t>
  </si>
  <si>
    <t> AJ 59.455 </t>
  </si>
  <si>
    <t>2434679.459 </t>
  </si>
  <si>
    <t> 28.10.1953 23:00 </t>
  </si>
  <si>
    <t> 0.015 </t>
  </si>
  <si>
    <t>2434794.300 </t>
  </si>
  <si>
    <t> 20.02.1954 19:12 </t>
  </si>
  <si>
    <t> AAC 5.195 </t>
  </si>
  <si>
    <t>2434798.630 </t>
  </si>
  <si>
    <t> 25.02.1954 03:07 </t>
  </si>
  <si>
    <t> AJ 64.262 </t>
  </si>
  <si>
    <t>2435459.535 </t>
  </si>
  <si>
    <t> 18.12.1955 00:50 </t>
  </si>
  <si>
    <t>2435561.381 </t>
  </si>
  <si>
    <t> 28.03.1956 21:08 </t>
  </si>
  <si>
    <t> AA 7.190 </t>
  </si>
  <si>
    <t>2435860.367 </t>
  </si>
  <si>
    <t> 21.01.1957 20:48 </t>
  </si>
  <si>
    <t> -0.040 </t>
  </si>
  <si>
    <t>P </t>
  </si>
  <si>
    <t> H.Huth </t>
  </si>
  <si>
    <t> MVS 2.216 </t>
  </si>
  <si>
    <t>2435899.339 </t>
  </si>
  <si>
    <t> 01.03.1957 20:08 </t>
  </si>
  <si>
    <t> -0.072 </t>
  </si>
  <si>
    <t>2436274.310 </t>
  </si>
  <si>
    <t> 11.03.1958 19:26 </t>
  </si>
  <si>
    <t> 0.024 </t>
  </si>
  <si>
    <t>2436287.325 </t>
  </si>
  <si>
    <t> 24.03.1958 19:48 </t>
  </si>
  <si>
    <t> 0.038 </t>
  </si>
  <si>
    <t>2436638.332 </t>
  </si>
  <si>
    <t> 10.03.1959 19:58 </t>
  </si>
  <si>
    <t> AA 10.70 </t>
  </si>
  <si>
    <t>2436824.614 </t>
  </si>
  <si>
    <t> 13.09.1959 02:44 </t>
  </si>
  <si>
    <t> -0.066 </t>
  </si>
  <si>
    <t>2436848.589 </t>
  </si>
  <si>
    <t> 07.10.1959 02:08 </t>
  </si>
  <si>
    <t> 0.073 </t>
  </si>
  <si>
    <t>2437015.358 </t>
  </si>
  <si>
    <t> 21.03.1960 20:35 </t>
  </si>
  <si>
    <t> AA 13.79 </t>
  </si>
  <si>
    <t>2437563.608 </t>
  </si>
  <si>
    <t> 21.09.1961 02:35 </t>
  </si>
  <si>
    <t> P.Ahnert </t>
  </si>
  <si>
    <t> MVS 647 </t>
  </si>
  <si>
    <t>2438406.514 </t>
  </si>
  <si>
    <t> 12.01.1964 00:20 </t>
  </si>
  <si>
    <t> K.Häussler </t>
  </si>
  <si>
    <t> HABZ 99 </t>
  </si>
  <si>
    <t>2438753.270 </t>
  </si>
  <si>
    <t> 23.12.1964 18:28 </t>
  </si>
  <si>
    <t> 0.045 </t>
  </si>
  <si>
    <t>2439054.384 </t>
  </si>
  <si>
    <t> 20.10.1965 21:12 </t>
  </si>
  <si>
    <t> -0.041 </t>
  </si>
  <si>
    <t> M.Winiarski </t>
  </si>
  <si>
    <t>IBVS 1255 </t>
  </si>
  <si>
    <t>2439821.532 </t>
  </si>
  <si>
    <t> 27.11.1967 00:46 </t>
  </si>
  <si>
    <t> 0.022 </t>
  </si>
  <si>
    <t>2440144.375 </t>
  </si>
  <si>
    <t> 14.10.1968 21:00 </t>
  </si>
  <si>
    <t> -0.004 </t>
  </si>
  <si>
    <t> W.Sedzielowski </t>
  </si>
  <si>
    <t> AA 19.174 </t>
  </si>
  <si>
    <t>2441351.340 </t>
  </si>
  <si>
    <t> 03.02.1972 20:09 </t>
  </si>
  <si>
    <t>2442454.293 </t>
  </si>
  <si>
    <t> 10.02.1975 19:01 </t>
  </si>
  <si>
    <t> T.Berthold </t>
  </si>
  <si>
    <t> MVS 7.149 </t>
  </si>
  <si>
    <t>2442454.312 </t>
  </si>
  <si>
    <t> 10.02.1975 19:29 </t>
  </si>
  <si>
    <t>2442469.482 </t>
  </si>
  <si>
    <t> 25.02.1975 23:34 </t>
  </si>
  <si>
    <t> 0.014 </t>
  </si>
  <si>
    <t> K.Locher </t>
  </si>
  <si>
    <t> BBS 21 </t>
  </si>
  <si>
    <t>2442727.349 </t>
  </si>
  <si>
    <t> 10.11.1975 20:22 </t>
  </si>
  <si>
    <t> 0.020 </t>
  </si>
  <si>
    <t> BBS 24 </t>
  </si>
  <si>
    <t>2442768.497 </t>
  </si>
  <si>
    <t> 21.12.1975 23:55 </t>
  </si>
  <si>
    <t> BBS 25 </t>
  </si>
  <si>
    <t>2442831.356 </t>
  </si>
  <si>
    <t> 22.02.1976 20:32 </t>
  </si>
  <si>
    <t> AN 301.328 </t>
  </si>
  <si>
    <t>2443481.400 </t>
  </si>
  <si>
    <t> 03.12.1977 21:36 </t>
  </si>
  <si>
    <t> D.Lichtenknecker </t>
  </si>
  <si>
    <t>BAVM 31 </t>
  </si>
  <si>
    <t>2443795.598 </t>
  </si>
  <si>
    <t> 14.10.1978 02:21 </t>
  </si>
  <si>
    <t> R.Diethelm </t>
  </si>
  <si>
    <t> BBS 39 </t>
  </si>
  <si>
    <t>2444636.384 </t>
  </si>
  <si>
    <t> 31.01.1981 21:12 </t>
  </si>
  <si>
    <t>BAVM 32 </t>
  </si>
  <si>
    <t>2444967.9083 </t>
  </si>
  <si>
    <t> 29.12.1981 09:47 </t>
  </si>
  <si>
    <t> -0.0010 </t>
  </si>
  <si>
    <t>E </t>
  </si>
  <si>
    <t>?</t>
  </si>
  <si>
    <t> Chambliss et al. </t>
  </si>
  <si>
    <t> AJ 102.1411 </t>
  </si>
  <si>
    <t>2444967.9092 </t>
  </si>
  <si>
    <t> 29.12.1981 09:49 </t>
  </si>
  <si>
    <t> -0.0001 </t>
  </si>
  <si>
    <t> C.R.Chambliss </t>
  </si>
  <si>
    <t>IBVS 2164 </t>
  </si>
  <si>
    <t>2445323.276 </t>
  </si>
  <si>
    <t> 19.12.1982 18:37 </t>
  </si>
  <si>
    <t> BBS 64 </t>
  </si>
  <si>
    <t>2445336.278 </t>
  </si>
  <si>
    <t> 01.01.1983 18:40 </t>
  </si>
  <si>
    <t>2445349.286 </t>
  </si>
  <si>
    <t> 14.01.1983 18:51 </t>
  </si>
  <si>
    <t> G.Mavrofridis </t>
  </si>
  <si>
    <t>2445375.301 </t>
  </si>
  <si>
    <t> 09.02.1983 19:13 </t>
  </si>
  <si>
    <t> G.Stefanopoulos </t>
  </si>
  <si>
    <t> BBS 65 </t>
  </si>
  <si>
    <t>2445401.275 </t>
  </si>
  <si>
    <t> 07.03.1983 18:36 </t>
  </si>
  <si>
    <t> R.Germann </t>
  </si>
  <si>
    <t>2445611.488 </t>
  </si>
  <si>
    <t> 03.10.1983 23:42 </t>
  </si>
  <si>
    <t> M.Kohl </t>
  </si>
  <si>
    <t> BBS 69 </t>
  </si>
  <si>
    <t>2446116.366 </t>
  </si>
  <si>
    <t> 19.02.1985 20:47 </t>
  </si>
  <si>
    <t> BBS 76 </t>
  </si>
  <si>
    <t>2446116.379 </t>
  </si>
  <si>
    <t> 19.02.1985 21:05 </t>
  </si>
  <si>
    <t> H.Peter </t>
  </si>
  <si>
    <t>2446131.5210 </t>
  </si>
  <si>
    <t> 07.03.1985 00:30 </t>
  </si>
  <si>
    <t> -0.0164 </t>
  </si>
  <si>
    <t>C </t>
  </si>
  <si>
    <t> S.Cook </t>
  </si>
  <si>
    <t> JAAVSO 41;328 </t>
  </si>
  <si>
    <t>2446376.395 </t>
  </si>
  <si>
    <t> 06.11.1985 21:28 </t>
  </si>
  <si>
    <t> BBS 79 </t>
  </si>
  <si>
    <t>2446402.407 </t>
  </si>
  <si>
    <t> 02.12.1985 21:46 </t>
  </si>
  <si>
    <t>2446519.381 </t>
  </si>
  <si>
    <t> 29.03.1986 21:08 </t>
  </si>
  <si>
    <t> -0.032 </t>
  </si>
  <si>
    <t> P.Kucera </t>
  </si>
  <si>
    <t> BRNO 28 </t>
  </si>
  <si>
    <t>2446842.286 </t>
  </si>
  <si>
    <t> 15.02.1987 18:51 </t>
  </si>
  <si>
    <t> BBS 83 </t>
  </si>
  <si>
    <t>2447121.8211 </t>
  </si>
  <si>
    <t> 22.11.1987 07:42 </t>
  </si>
  <si>
    <t> 0.0081 </t>
  </si>
  <si>
    <t>2447169.484 </t>
  </si>
  <si>
    <t> 08.01.1988 23:36 </t>
  </si>
  <si>
    <t> BBS 87 </t>
  </si>
  <si>
    <t>2447195.503 </t>
  </si>
  <si>
    <t> 04.02.1988 00:04 </t>
  </si>
  <si>
    <t>2447206.3309 </t>
  </si>
  <si>
    <t> 14.02.1988 19:56 </t>
  </si>
  <si>
    <t> 0.0086 </t>
  </si>
  <si>
    <t>B;V</t>
  </si>
  <si>
    <t> F.Agerer </t>
  </si>
  <si>
    <t>BAVM 50 </t>
  </si>
  <si>
    <t>2447206.337 </t>
  </si>
  <si>
    <t> 14.02.1988 20:05 </t>
  </si>
  <si>
    <t>2447232.319 </t>
  </si>
  <si>
    <t> 11.03.1988 19:39 </t>
  </si>
  <si>
    <t> BBS 88 </t>
  </si>
  <si>
    <t>2447609.377 </t>
  </si>
  <si>
    <t> 23.03.1989 21:02 </t>
  </si>
  <si>
    <t> BBS 91 </t>
  </si>
  <si>
    <t>2447947.390 </t>
  </si>
  <si>
    <t> 24.02.1990 21:21 </t>
  </si>
  <si>
    <t> BBS 94 </t>
  </si>
  <si>
    <t>2447947.3984 </t>
  </si>
  <si>
    <t> 24.02.1990 21:33 </t>
  </si>
  <si>
    <t> -0.0054 </t>
  </si>
  <si>
    <t> Hanzl &amp; Hudecek </t>
  </si>
  <si>
    <t>IBVS 3615 </t>
  </si>
  <si>
    <t>2448233.439 </t>
  </si>
  <si>
    <t> 07.12.1990 22:32 </t>
  </si>
  <si>
    <t> BBS 99 </t>
  </si>
  <si>
    <t>2448621.287 </t>
  </si>
  <si>
    <t> 30.12.1991 18:53 </t>
  </si>
  <si>
    <t> BBS 100 </t>
  </si>
  <si>
    <t>2448686.311 </t>
  </si>
  <si>
    <t> 04.03.1992 19:27 </t>
  </si>
  <si>
    <t> BBS 101 </t>
  </si>
  <si>
    <t>2448699.313 </t>
  </si>
  <si>
    <t> 17.03.1992 19:30 </t>
  </si>
  <si>
    <t>2449024.354 </t>
  </si>
  <si>
    <t> 05.02.1993 20:29 </t>
  </si>
  <si>
    <t> BBS 103 </t>
  </si>
  <si>
    <t>2449024.358 </t>
  </si>
  <si>
    <t> 05.02.1993 20:35 </t>
  </si>
  <si>
    <t>2449024.3605 </t>
  </si>
  <si>
    <t> 05.02.1993 20:39 </t>
  </si>
  <si>
    <t> 0.0048 </t>
  </si>
  <si>
    <t>2449028.7010 </t>
  </si>
  <si>
    <t> 10.02.1993 04:49 </t>
  </si>
  <si>
    <t> 0.0115 </t>
  </si>
  <si>
    <t>2449384.049 </t>
  </si>
  <si>
    <t> 31.01.1994 13:10 </t>
  </si>
  <si>
    <t> Y.Sekino </t>
  </si>
  <si>
    <t>2449689.586 </t>
  </si>
  <si>
    <t> 03.12.1994 02:03 </t>
  </si>
  <si>
    <t> P.Sobotka </t>
  </si>
  <si>
    <t> BRNO 31 </t>
  </si>
  <si>
    <t>2449689.598 </t>
  </si>
  <si>
    <t> 03.12.1994 02:21 </t>
  </si>
  <si>
    <t> L.Brat </t>
  </si>
  <si>
    <t>2449719.922 </t>
  </si>
  <si>
    <t> 02.01.1995 10:07 </t>
  </si>
  <si>
    <t>2450092.6290 </t>
  </si>
  <si>
    <t> 10.01.1996 03:05 </t>
  </si>
  <si>
    <t> -0.0109 </t>
  </si>
  <si>
    <t>2450166.297 </t>
  </si>
  <si>
    <t> 23.03.1996 19:07 </t>
  </si>
  <si>
    <t> -0.018 </t>
  </si>
  <si>
    <t> BBS 111 </t>
  </si>
  <si>
    <t>2450179.314 </t>
  </si>
  <si>
    <t> 05.04.1996 19:32 </t>
  </si>
  <si>
    <t> BBS 112 </t>
  </si>
  <si>
    <t>2450517.342 </t>
  </si>
  <si>
    <t> 09.03.1997 20:12 </t>
  </si>
  <si>
    <t> BBS 114 </t>
  </si>
  <si>
    <t>2450517.357 </t>
  </si>
  <si>
    <t> 09.03.1997 20:34 </t>
  </si>
  <si>
    <t>2450530.339 </t>
  </si>
  <si>
    <t> 22.03.1997 20:08 </t>
  </si>
  <si>
    <t>2450556.316 </t>
  </si>
  <si>
    <t> 17.04.1997 19:35 </t>
  </si>
  <si>
    <t> -0.042 </t>
  </si>
  <si>
    <t> BBS 115 </t>
  </si>
  <si>
    <t>2451078.541 </t>
  </si>
  <si>
    <t> 22.09.1998 00:59 </t>
  </si>
  <si>
    <t> BBS 119 </t>
  </si>
  <si>
    <t>2453035.2837 </t>
  </si>
  <si>
    <t> 30.01.2004 18:48 </t>
  </si>
  <si>
    <t> -0.0133 </t>
  </si>
  <si>
    <t>-I</t>
  </si>
  <si>
    <t>BAVM 172 </t>
  </si>
  <si>
    <t>2453050.455 </t>
  </si>
  <si>
    <t> 14.02.2004 22:55 </t>
  </si>
  <si>
    <t>8596</t>
  </si>
  <si>
    <t> A.Paschke </t>
  </si>
  <si>
    <t> BBS 130 </t>
  </si>
  <si>
    <t>2453381.979 </t>
  </si>
  <si>
    <t> 11.01.2005 11:29 </t>
  </si>
  <si>
    <t>8749</t>
  </si>
  <si>
    <t> -0.023 </t>
  </si>
  <si>
    <t> Hirosawa </t>
  </si>
  <si>
    <t>VSB 44 </t>
  </si>
  <si>
    <t>2453674.5217 </t>
  </si>
  <si>
    <t> 31.10.2005 00:31 </t>
  </si>
  <si>
    <t>8884</t>
  </si>
  <si>
    <t> -0.0123 </t>
  </si>
  <si>
    <t> Rätz </t>
  </si>
  <si>
    <t>BAVM 178 </t>
  </si>
  <si>
    <t>2453765.5328 </t>
  </si>
  <si>
    <t> 30.01.2006 00:47 </t>
  </si>
  <si>
    <t>8926</t>
  </si>
  <si>
    <t> -0.0112 </t>
  </si>
  <si>
    <t>2454454.6025 </t>
  </si>
  <si>
    <t> 20.12.2007 02:27 </t>
  </si>
  <si>
    <t>9244</t>
  </si>
  <si>
    <t> -0.0173 </t>
  </si>
  <si>
    <t> T.Borkovits et al. </t>
  </si>
  <si>
    <t>IBVS 5835 </t>
  </si>
  <si>
    <t>2454455.6836 </t>
  </si>
  <si>
    <t> 21.12.2007 04:24 </t>
  </si>
  <si>
    <t>9244.5</t>
  </si>
  <si>
    <t> -0.0197 </t>
  </si>
  <si>
    <t> R.Nelson </t>
  </si>
  <si>
    <t>IBVS 5820 </t>
  </si>
  <si>
    <t>2454489.2742 </t>
  </si>
  <si>
    <t> 23.01.2008 18:34 </t>
  </si>
  <si>
    <t>9260</t>
  </si>
  <si>
    <t> -0.0161 </t>
  </si>
  <si>
    <t> R.Ehrenberger </t>
  </si>
  <si>
    <t>OEJV 0094 </t>
  </si>
  <si>
    <t>2454491.4415 </t>
  </si>
  <si>
    <t> 25.01.2008 22:35 </t>
  </si>
  <si>
    <t>9261</t>
  </si>
  <si>
    <t> -0.0157 </t>
  </si>
  <si>
    <t> S.Kleidis </t>
  </si>
  <si>
    <t>IBVS 5933 </t>
  </si>
  <si>
    <t>2454815.3885 </t>
  </si>
  <si>
    <t> 14.12.2008 21:19 </t>
  </si>
  <si>
    <t>9410.5</t>
  </si>
  <si>
    <t> -0.0210 </t>
  </si>
  <si>
    <t> P.Frank </t>
  </si>
  <si>
    <t>BAVM 203 </t>
  </si>
  <si>
    <t>2454866.3135 </t>
  </si>
  <si>
    <t> 03.02.2009 19:31 </t>
  </si>
  <si>
    <t>9434</t>
  </si>
  <si>
    <t> -0.0183 </t>
  </si>
  <si>
    <t>BAVM 209 </t>
  </si>
  <si>
    <t>2455295.3594 </t>
  </si>
  <si>
    <t> 08.04.2010 20:37 </t>
  </si>
  <si>
    <t>9632</t>
  </si>
  <si>
    <t> -0.0196 </t>
  </si>
  <si>
    <t>BAVM 214 </t>
  </si>
  <si>
    <t>2455479.5512 </t>
  </si>
  <si>
    <t> 10.10.2010 01:13 </t>
  </si>
  <si>
    <t>9717</t>
  </si>
  <si>
    <t> -0.0148 </t>
  </si>
  <si>
    <t>o</t>
  </si>
  <si>
    <t> U.Schmidt </t>
  </si>
  <si>
    <t>BAVM 215 </t>
  </si>
  <si>
    <t>2455585.7233 </t>
  </si>
  <si>
    <t> 24.01.2011 05:21 </t>
  </si>
  <si>
    <t>9766</t>
  </si>
  <si>
    <t>IBVS 5992 </t>
  </si>
  <si>
    <t>2455928.0921 </t>
  </si>
  <si>
    <t> 01.01.2012 14:12 </t>
  </si>
  <si>
    <t>9924</t>
  </si>
  <si>
    <t> -0.0232 </t>
  </si>
  <si>
    <t>Rc</t>
  </si>
  <si>
    <t> K.Shiokawa </t>
  </si>
  <si>
    <t>VSB 55 </t>
  </si>
  <si>
    <t>2456656.1666 </t>
  </si>
  <si>
    <t> 29.12.2013 15:59 </t>
  </si>
  <si>
    <t>10260</t>
  </si>
  <si>
    <t> -0.0288 </t>
  </si>
  <si>
    <t> H.Itoh </t>
  </si>
  <si>
    <t>VSB 56 </t>
  </si>
  <si>
    <t>2457061.3747 </t>
  </si>
  <si>
    <t> 07.02.2015 20:59 </t>
  </si>
  <si>
    <t>10447</t>
  </si>
  <si>
    <t> -0.0320 </t>
  </si>
  <si>
    <t>BAVM 239 </t>
  </si>
  <si>
    <t>II</t>
  </si>
  <si>
    <t>JBAV, 76</t>
  </si>
  <si>
    <t>08/11/1899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</si>
</sst>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78">
    <xf numFmtId="0" fontId="0" fillId="0" borderId="0" xfId="0" applyAlignment="1"/>
    <xf numFmtId="14" fontId="0" fillId="0" borderId="0" xfId="0" applyNumberFormat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>
      <alignment vertical="top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8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>
      <alignment vertical="top"/>
    </xf>
    <xf numFmtId="0" fontId="19" fillId="0" borderId="0" xfId="0" applyFont="1" applyAlignment="1"/>
    <xf numFmtId="0" fontId="11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4" fillId="24" borderId="17" xfId="38" applyFill="1" applyBorder="1" applyAlignment="1" applyProtection="1">
      <alignment horizontal="right" vertical="top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40" fillId="0" borderId="0" xfId="42" applyFont="1" applyAlignment="1">
      <alignment horizontal="left" vertical="center" wrapText="1"/>
    </xf>
    <xf numFmtId="0" fontId="40" fillId="0" borderId="0" xfId="42" applyFont="1" applyAlignment="1">
      <alignment horizontal="center" vertical="center" wrapText="1"/>
    </xf>
    <xf numFmtId="0" fontId="41" fillId="0" borderId="0" xfId="42" applyFont="1" applyAlignment="1">
      <alignment horizontal="left"/>
    </xf>
    <xf numFmtId="0" fontId="41" fillId="0" borderId="0" xfId="42" applyFont="1" applyAlignment="1">
      <alignment horizontal="center" wrapText="1"/>
    </xf>
    <xf numFmtId="0" fontId="41" fillId="0" borderId="0" xfId="42" applyFont="1" applyAlignment="1">
      <alignment horizontal="left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4" fontId="10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65" fontId="43" fillId="0" borderId="0" xfId="0" applyNumberFormat="1" applyFont="1" applyAlignment="1" applyProtection="1">
      <alignment horizontal="left" vertical="center" wrapText="1"/>
      <protection locked="0"/>
    </xf>
    <xf numFmtId="0" fontId="43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Tau - O-C Diagr.</a:t>
            </a:r>
          </a:p>
        </c:rich>
      </c:tx>
      <c:layout>
        <c:manualLayout>
          <c:xMode val="edge"/>
          <c:yMode val="edge"/>
          <c:x val="0.3871456202503834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031968236127"/>
          <c:y val="0.14634168126798494"/>
          <c:w val="0.81166037763391263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5.7929000013245968E-3</c:v>
                </c:pt>
                <c:pt idx="1">
                  <c:v>1.1375900001439732E-2</c:v>
                </c:pt>
                <c:pt idx="2">
                  <c:v>9.9762999998347368E-3</c:v>
                </c:pt>
                <c:pt idx="3">
                  <c:v>2.2671599999739556E-2</c:v>
                </c:pt>
                <c:pt idx="4">
                  <c:v>8.6541999990004115E-3</c:v>
                </c:pt>
                <c:pt idx="5">
                  <c:v>-2.1827399999892805E-2</c:v>
                </c:pt>
                <c:pt idx="6">
                  <c:v>-4.5360000149230473E-4</c:v>
                </c:pt>
                <c:pt idx="7">
                  <c:v>-8.503299999574665E-3</c:v>
                </c:pt>
                <c:pt idx="8">
                  <c:v>-2.6144999996176921E-2</c:v>
                </c:pt>
                <c:pt idx="9">
                  <c:v>2.0022000026074238E-3</c:v>
                </c:pt>
                <c:pt idx="10">
                  <c:v>-2.6098000016645528E-3</c:v>
                </c:pt>
                <c:pt idx="11">
                  <c:v>-1.4186299998982577E-2</c:v>
                </c:pt>
                <c:pt idx="12">
                  <c:v>-1.0106999980052933E-3</c:v>
                </c:pt>
                <c:pt idx="13">
                  <c:v>-5.5477999994764104E-3</c:v>
                </c:pt>
                <c:pt idx="14">
                  <c:v>1.8940300000394927E-2</c:v>
                </c:pt>
                <c:pt idx="15">
                  <c:v>-2.2610999985772651E-3</c:v>
                </c:pt>
                <c:pt idx="16">
                  <c:v>7.7130999998189509E-3</c:v>
                </c:pt>
                <c:pt idx="17">
                  <c:v>-1.1743300001398893E-2</c:v>
                </c:pt>
                <c:pt idx="18">
                  <c:v>-1.6604500000539701E-2</c:v>
                </c:pt>
                <c:pt idx="19">
                  <c:v>-9.9899499997263774E-2</c:v>
                </c:pt>
                <c:pt idx="20">
                  <c:v>2.5480099997366779E-2</c:v>
                </c:pt>
                <c:pt idx="21">
                  <c:v>-2.22351999982493E-2</c:v>
                </c:pt>
                <c:pt idx="22">
                  <c:v>-1.6816200000903336E-2</c:v>
                </c:pt>
                <c:pt idx="23">
                  <c:v>1.050530000065919E-2</c:v>
                </c:pt>
                <c:pt idx="24">
                  <c:v>1.2447199998860015E-2</c:v>
                </c:pt>
                <c:pt idx="25">
                  <c:v>1.949110000350629E-2</c:v>
                </c:pt>
                <c:pt idx="26">
                  <c:v>-1.6273899997031549E-2</c:v>
                </c:pt>
                <c:pt idx="27">
                  <c:v>-1.1660600001050625E-2</c:v>
                </c:pt>
                <c:pt idx="28">
                  <c:v>2.4342999968212098E-3</c:v>
                </c:pt>
                <c:pt idx="29">
                  <c:v>4.0727399999013869E-2</c:v>
                </c:pt>
                <c:pt idx="30">
                  <c:v>7.1320000279229134E-4</c:v>
                </c:pt>
                <c:pt idx="31">
                  <c:v>3.4904299998743227E-2</c:v>
                </c:pt>
                <c:pt idx="32">
                  <c:v>-2.213829999891459E-2</c:v>
                </c:pt>
                <c:pt idx="33">
                  <c:v>1.1321999998472165E-2</c:v>
                </c:pt>
                <c:pt idx="34">
                  <c:v>7.7964999982214067E-3</c:v>
                </c:pt>
                <c:pt idx="35">
                  <c:v>-1.3013700001465622E-2</c:v>
                </c:pt>
                <c:pt idx="36">
                  <c:v>9.3659000012848992E-3</c:v>
                </c:pt>
                <c:pt idx="37">
                  <c:v>-1.5392000022984575E-3</c:v>
                </c:pt>
                <c:pt idx="38">
                  <c:v>-6.4700001530582085E-5</c:v>
                </c:pt>
                <c:pt idx="39">
                  <c:v>-8.9697999974305276E-3</c:v>
                </c:pt>
                <c:pt idx="40">
                  <c:v>-1.5874900000198977E-2</c:v>
                </c:pt>
                <c:pt idx="41">
                  <c:v>-2.7070500000263564E-2</c:v>
                </c:pt>
                <c:pt idx="42">
                  <c:v>-1.131840000016382E-2</c:v>
                </c:pt>
                <c:pt idx="43">
                  <c:v>-3.1223500001942739E-2</c:v>
                </c:pt>
                <c:pt idx="44">
                  <c:v>-8.4558999988075811E-3</c:v>
                </c:pt>
                <c:pt idx="45">
                  <c:v>-2.4178300001949538E-2</c:v>
                </c:pt>
                <c:pt idx="46">
                  <c:v>-1.0083400000439724E-2</c:v>
                </c:pt>
                <c:pt idx="47">
                  <c:v>-2.6988499997969484E-2</c:v>
                </c:pt>
                <c:pt idx="48">
                  <c:v>-1.4470099999016384E-2</c:v>
                </c:pt>
                <c:pt idx="49">
                  <c:v>-1.4470099999016384E-2</c:v>
                </c:pt>
                <c:pt idx="50">
                  <c:v>-1.0236399997666012E-2</c:v>
                </c:pt>
                <c:pt idx="51">
                  <c:v>-1.4651500001491513E-2</c:v>
                </c:pt>
                <c:pt idx="52">
                  <c:v>-1.5417799997521797E-2</c:v>
                </c:pt>
                <c:pt idx="53">
                  <c:v>-1.8848399999114918E-2</c:v>
                </c:pt>
                <c:pt idx="54">
                  <c:v>-2.0279000000300584E-2</c:v>
                </c:pt>
                <c:pt idx="55">
                  <c:v>1.2478000026021618E-3</c:v>
                </c:pt>
                <c:pt idx="56">
                  <c:v>-2.670830000351998E-2</c:v>
                </c:pt>
                <c:pt idx="57">
                  <c:v>-9.1389000008348376E-3</c:v>
                </c:pt>
                <c:pt idx="58">
                  <c:v>1.2525400001322851E-2</c:v>
                </c:pt>
                <c:pt idx="59">
                  <c:v>-1.9051999988732859E-3</c:v>
                </c:pt>
                <c:pt idx="60">
                  <c:v>7.043800000246847E-3</c:v>
                </c:pt>
                <c:pt idx="61">
                  <c:v>-1.0102100000949576E-2</c:v>
                </c:pt>
                <c:pt idx="62">
                  <c:v>-8.722500002477318E-3</c:v>
                </c:pt>
                <c:pt idx="63">
                  <c:v>7.8469000000040978E-3</c:v>
                </c:pt>
                <c:pt idx="64">
                  <c:v>-1.1583700001210673E-2</c:v>
                </c:pt>
                <c:pt idx="65">
                  <c:v>8.9857000020856503E-3</c:v>
                </c:pt>
                <c:pt idx="66">
                  <c:v>-1.6875500001333421E-2</c:v>
                </c:pt>
                <c:pt idx="67">
                  <c:v>1.060739999593352E-2</c:v>
                </c:pt>
                <c:pt idx="68">
                  <c:v>-6.6488000011304393E-3</c:v>
                </c:pt>
                <c:pt idx="69">
                  <c:v>-3.414999991946388E-4</c:v>
                </c:pt>
                <c:pt idx="70">
                  <c:v>3.7108000033185817E-3</c:v>
                </c:pt>
                <c:pt idx="71">
                  <c:v>1.5520000015385449E-3</c:v>
                </c:pt>
                <c:pt idx="72">
                  <c:v>5.1298000034876168E-3</c:v>
                </c:pt>
                <c:pt idx="73">
                  <c:v>-2.8747000033035874E-3</c:v>
                </c:pt>
                <c:pt idx="74">
                  <c:v>-5.2897999994456768E-3</c:v>
                </c:pt>
                <c:pt idx="75">
                  <c:v>0</c:v>
                </c:pt>
                <c:pt idx="79">
                  <c:v>6.317699997453019E-3</c:v>
                </c:pt>
                <c:pt idx="80">
                  <c:v>5.2622000002884306E-3</c:v>
                </c:pt>
                <c:pt idx="86">
                  <c:v>5.8877999981632456E-3</c:v>
                </c:pt>
                <c:pt idx="89">
                  <c:v>-9.5996000018203631E-3</c:v>
                </c:pt>
                <c:pt idx="95">
                  <c:v>-3.56399999873247E-3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0E-4706-952A-DDB8B13775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75">
                    <c:v>0</c:v>
                  </c:pt>
                  <c:pt idx="105">
                    <c:v>0</c:v>
                  </c:pt>
                  <c:pt idx="132">
                    <c:v>5.0000000000000001E-3</c:v>
                  </c:pt>
                  <c:pt idx="133">
                    <c:v>4.0000000000000001E-3</c:v>
                  </c:pt>
                  <c:pt idx="134">
                    <c:v>7.0000000000000001E-3</c:v>
                  </c:pt>
                  <c:pt idx="135">
                    <c:v>4.0000000000000001E-3</c:v>
                  </c:pt>
                  <c:pt idx="136">
                    <c:v>5.0000000000000001E-3</c:v>
                  </c:pt>
                  <c:pt idx="137">
                    <c:v>6.0000000000000001E-3</c:v>
                  </c:pt>
                  <c:pt idx="138">
                    <c:v>2.5999999999999999E-3</c:v>
                  </c:pt>
                  <c:pt idx="141">
                    <c:v>6.0000000000000001E-3</c:v>
                  </c:pt>
                  <c:pt idx="146">
                    <c:v>0.01</c:v>
                  </c:pt>
                  <c:pt idx="148">
                    <c:v>6.0000000000000001E-3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4.0000000000000001E-3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6.0000000000000001E-3</c:v>
                  </c:pt>
                  <c:pt idx="156">
                    <c:v>0.01</c:v>
                  </c:pt>
                  <c:pt idx="157">
                    <c:v>1.1999999999999999E-3</c:v>
                  </c:pt>
                  <c:pt idx="158">
                    <c:v>0.01</c:v>
                  </c:pt>
                  <c:pt idx="160">
                    <c:v>1E-4</c:v>
                  </c:pt>
                  <c:pt idx="161">
                    <c:v>1.6999999999999999E-3</c:v>
                  </c:pt>
                  <c:pt idx="162">
                    <c:v>2.9999999999999997E-4</c:v>
                  </c:pt>
                  <c:pt idx="163">
                    <c:v>4.0000000000000002E-4</c:v>
                  </c:pt>
                  <c:pt idx="165">
                    <c:v>2.9999999999999997E-4</c:v>
                  </c:pt>
                  <c:pt idx="166">
                    <c:v>4.0000000000000002E-4</c:v>
                  </c:pt>
                  <c:pt idx="168">
                    <c:v>6.9999999999999999E-4</c:v>
                  </c:pt>
                  <c:pt idx="169">
                    <c:v>1.4E-3</c:v>
                  </c:pt>
                  <c:pt idx="170">
                    <c:v>3.0000000000000001E-3</c:v>
                  </c:pt>
                  <c:pt idx="171">
                    <c:v>2.0000000000000001E-4</c:v>
                  </c:pt>
                  <c:pt idx="174">
                    <c:v>2.0000000000000001E-4</c:v>
                  </c:pt>
                  <c:pt idx="175">
                    <c:v>2.3E-3</c:v>
                  </c:pt>
                  <c:pt idx="176">
                    <c:v>2.5000000000000001E-3</c:v>
                  </c:pt>
                  <c:pt idx="177">
                    <c:v>1E-4</c:v>
                  </c:pt>
                  <c:pt idx="178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75">
                    <c:v>0</c:v>
                  </c:pt>
                  <c:pt idx="105">
                    <c:v>0</c:v>
                  </c:pt>
                  <c:pt idx="132">
                    <c:v>5.0000000000000001E-3</c:v>
                  </c:pt>
                  <c:pt idx="133">
                    <c:v>4.0000000000000001E-3</c:v>
                  </c:pt>
                  <c:pt idx="134">
                    <c:v>7.0000000000000001E-3</c:v>
                  </c:pt>
                  <c:pt idx="135">
                    <c:v>4.0000000000000001E-3</c:v>
                  </c:pt>
                  <c:pt idx="136">
                    <c:v>5.0000000000000001E-3</c:v>
                  </c:pt>
                  <c:pt idx="137">
                    <c:v>6.0000000000000001E-3</c:v>
                  </c:pt>
                  <c:pt idx="138">
                    <c:v>2.5999999999999999E-3</c:v>
                  </c:pt>
                  <c:pt idx="141">
                    <c:v>6.0000000000000001E-3</c:v>
                  </c:pt>
                  <c:pt idx="146">
                    <c:v>0.01</c:v>
                  </c:pt>
                  <c:pt idx="148">
                    <c:v>6.0000000000000001E-3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4.0000000000000001E-3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6.0000000000000001E-3</c:v>
                  </c:pt>
                  <c:pt idx="156">
                    <c:v>0.01</c:v>
                  </c:pt>
                  <c:pt idx="157">
                    <c:v>1.1999999999999999E-3</c:v>
                  </c:pt>
                  <c:pt idx="158">
                    <c:v>0.01</c:v>
                  </c:pt>
                  <c:pt idx="160">
                    <c:v>1E-4</c:v>
                  </c:pt>
                  <c:pt idx="161">
                    <c:v>1.6999999999999999E-3</c:v>
                  </c:pt>
                  <c:pt idx="162">
                    <c:v>2.9999999999999997E-4</c:v>
                  </c:pt>
                  <c:pt idx="163">
                    <c:v>4.0000000000000002E-4</c:v>
                  </c:pt>
                  <c:pt idx="165">
                    <c:v>2.9999999999999997E-4</c:v>
                  </c:pt>
                  <c:pt idx="166">
                    <c:v>4.0000000000000002E-4</c:v>
                  </c:pt>
                  <c:pt idx="168">
                    <c:v>6.9999999999999999E-4</c:v>
                  </c:pt>
                  <c:pt idx="169">
                    <c:v>1.4E-3</c:v>
                  </c:pt>
                  <c:pt idx="170">
                    <c:v>3.0000000000000001E-3</c:v>
                  </c:pt>
                  <c:pt idx="171">
                    <c:v>2.0000000000000001E-4</c:v>
                  </c:pt>
                  <c:pt idx="174">
                    <c:v>2.0000000000000001E-4</c:v>
                  </c:pt>
                  <c:pt idx="175">
                    <c:v>2.3E-3</c:v>
                  </c:pt>
                  <c:pt idx="176">
                    <c:v>2.5000000000000001E-3</c:v>
                  </c:pt>
                  <c:pt idx="177">
                    <c:v>1E-4</c:v>
                  </c:pt>
                  <c:pt idx="1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76">
                  <c:v>8.9999999909196049E-4</c:v>
                </c:pt>
                <c:pt idx="77">
                  <c:v>1.5098200005013496E-2</c:v>
                </c:pt>
                <c:pt idx="78">
                  <c:v>1.012790000095265E-2</c:v>
                </c:pt>
                <c:pt idx="81">
                  <c:v>6.7225000020698644E-3</c:v>
                </c:pt>
                <c:pt idx="82">
                  <c:v>-4.0181300006224774E-2</c:v>
                </c:pt>
                <c:pt idx="83">
                  <c:v>-7.247310000093421E-2</c:v>
                </c:pt>
                <c:pt idx="84">
                  <c:v>2.3944599997776095E-2</c:v>
                </c:pt>
                <c:pt idx="85">
                  <c:v>3.7513999996008351E-2</c:v>
                </c:pt>
                <c:pt idx="87">
                  <c:v>-6.5950800002610777E-2</c:v>
                </c:pt>
                <c:pt idx="88">
                  <c:v>7.3093099999823608E-2</c:v>
                </c:pt>
                <c:pt idx="90">
                  <c:v>1.3410100000328384E-2</c:v>
                </c:pt>
                <c:pt idx="91">
                  <c:v>-6.673799995041918E-3</c:v>
                </c:pt>
                <c:pt idx="92">
                  <c:v>4.4510199993965216E-2</c:v>
                </c:pt>
                <c:pt idx="93">
                  <c:v>-4.1298700001789257E-2</c:v>
                </c:pt>
                <c:pt idx="94">
                  <c:v>2.2295900002063718E-2</c:v>
                </c:pt>
                <c:pt idx="96">
                  <c:v>-4.7047000043676235E-3</c:v>
                </c:pt>
                <c:pt idx="97">
                  <c:v>-6.4006000029621646E-3</c:v>
                </c:pt>
                <c:pt idx="98">
                  <c:v>1.2599399997270666E-2</c:v>
                </c:pt>
                <c:pt idx="99">
                  <c:v>1.4263700002629776E-2</c:v>
                </c:pt>
                <c:pt idx="100">
                  <c:v>1.955679999809945E-2</c:v>
                </c:pt>
                <c:pt idx="101">
                  <c:v>-3.6400999961188063E-3</c:v>
                </c:pt>
                <c:pt idx="103">
                  <c:v>1.511200000095414E-2</c:v>
                </c:pt>
                <c:pt idx="104">
                  <c:v>-1.2417999998433515E-2</c:v>
                </c:pt>
                <c:pt idx="105">
                  <c:v>-1.5657500000088476E-2</c:v>
                </c:pt>
                <c:pt idx="106">
                  <c:v>1.1163700000906829E-2</c:v>
                </c:pt>
                <c:pt idx="108">
                  <c:v>-5.7530000049155205E-3</c:v>
                </c:pt>
                <c:pt idx="109">
                  <c:v>-5.1836000056937337E-3</c:v>
                </c:pt>
                <c:pt idx="110">
                  <c:v>1.385799994750414E-3</c:v>
                </c:pt>
                <c:pt idx="111">
                  <c:v>1.3524599999072962E-2</c:v>
                </c:pt>
                <c:pt idx="112">
                  <c:v>-1.5336600001319312E-2</c:v>
                </c:pt>
                <c:pt idx="113">
                  <c:v>7.8686999986530282E-3</c:v>
                </c:pt>
                <c:pt idx="114">
                  <c:v>-3.0196000006981194E-3</c:v>
                </c:pt>
                <c:pt idx="115">
                  <c:v>9.9803999983123504E-3</c:v>
                </c:pt>
                <c:pt idx="116">
                  <c:v>-1.6355300002032891E-2</c:v>
                </c:pt>
                <c:pt idx="117">
                  <c:v>-2.6316000075894408E-3</c:v>
                </c:pt>
                <c:pt idx="118">
                  <c:v>6.507199999759905E-3</c:v>
                </c:pt>
                <c:pt idx="119">
                  <c:v>-3.2368200001656078E-2</c:v>
                </c:pt>
                <c:pt idx="120">
                  <c:v>3.7718999956268817E-3</c:v>
                </c:pt>
                <c:pt idx="122">
                  <c:v>-8.9820000721374527E-4</c:v>
                </c:pt>
                <c:pt idx="123">
                  <c:v>1.5240599997923709E-2</c:v>
                </c:pt>
                <c:pt idx="126">
                  <c:v>1.4715099998284131E-2</c:v>
                </c:pt>
                <c:pt idx="127">
                  <c:v>-6.1461000004783273E-3</c:v>
                </c:pt>
                <c:pt idx="128">
                  <c:v>1.0366499998781364E-2</c:v>
                </c:pt>
                <c:pt idx="129">
                  <c:v>-1.3829100003931671E-2</c:v>
                </c:pt>
                <c:pt idx="132">
                  <c:v>3.6976999981561676E-3</c:v>
                </c:pt>
                <c:pt idx="133">
                  <c:v>-2.4315200003911741E-2</c:v>
                </c:pt>
                <c:pt idx="134">
                  <c:v>-7.4681999976746738E-3</c:v>
                </c:pt>
                <c:pt idx="135">
                  <c:v>-6.8987999984528869E-3</c:v>
                </c:pt>
                <c:pt idx="136">
                  <c:v>-1.6638000015518628E-3</c:v>
                </c:pt>
                <c:pt idx="137">
                  <c:v>2.3361999992630444E-3</c:v>
                </c:pt>
                <c:pt idx="138">
                  <c:v>4.3361999996704981E-3</c:v>
                </c:pt>
                <c:pt idx="139">
                  <c:v>4.8362000015913509E-3</c:v>
                </c:pt>
                <c:pt idx="140">
                  <c:v>1.1526000002049841E-2</c:v>
                </c:pt>
                <c:pt idx="142">
                  <c:v>-1.291040000069188E-2</c:v>
                </c:pt>
                <c:pt idx="143">
                  <c:v>-9.5294999991892837E-3</c:v>
                </c:pt>
                <c:pt idx="144">
                  <c:v>2.4704999959794804E-3</c:v>
                </c:pt>
                <c:pt idx="145">
                  <c:v>-1.0200900003837887E-2</c:v>
                </c:pt>
                <c:pt idx="146">
                  <c:v>0</c:v>
                </c:pt>
                <c:pt idx="147">
                  <c:v>-1.0878100001718849E-2</c:v>
                </c:pt>
                <c:pt idx="148">
                  <c:v>-1.7651500005740672E-2</c:v>
                </c:pt>
                <c:pt idx="149">
                  <c:v>-2.0821000071009621E-3</c:v>
                </c:pt>
                <c:pt idx="150">
                  <c:v>-1.1277700003120117E-2</c:v>
                </c:pt>
                <c:pt idx="151">
                  <c:v>3.7223000035737641E-3</c:v>
                </c:pt>
                <c:pt idx="152">
                  <c:v>-1.5708300001278985E-2</c:v>
                </c:pt>
                <c:pt idx="153">
                  <c:v>-4.1569500004698057E-2</c:v>
                </c:pt>
                <c:pt idx="154">
                  <c:v>-4.0698600001633167E-2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0E-4706-952A-DDB8B13775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07">
                  <c:v>-1.1660000018309802E-4</c:v>
                </c:pt>
                <c:pt idx="157">
                  <c:v>-1.3303900006576441E-2</c:v>
                </c:pt>
                <c:pt idx="160">
                  <c:v>-1.2308400007896125E-2</c:v>
                </c:pt>
                <c:pt idx="161">
                  <c:v>-1.1222600005567074E-2</c:v>
                </c:pt>
                <c:pt idx="168">
                  <c:v>-1.8313400003535207E-2</c:v>
                </c:pt>
                <c:pt idx="169">
                  <c:v>-1.9623200001660734E-2</c:v>
                </c:pt>
                <c:pt idx="170">
                  <c:v>-1.4756700002180878E-2</c:v>
                </c:pt>
                <c:pt idx="175">
                  <c:v>-3.1979699997464195E-2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0E-4706-952A-DDB8B13775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8">
                  <c:v>-1.0339600004954264E-2</c:v>
                </c:pt>
                <c:pt idx="159">
                  <c:v>-2.2819900004833471E-2</c:v>
                </c:pt>
                <c:pt idx="162">
                  <c:v>-1.7344400002912153E-2</c:v>
                </c:pt>
                <c:pt idx="163">
                  <c:v>-1.9696950002980884E-2</c:v>
                </c:pt>
                <c:pt idx="164">
                  <c:v>-1.6126000002259389E-2</c:v>
                </c:pt>
                <c:pt idx="165">
                  <c:v>-1.6075999999884516E-2</c:v>
                </c:pt>
                <c:pt idx="166">
                  <c:v>-1.5731100000266451E-2</c:v>
                </c:pt>
                <c:pt idx="167">
                  <c:v>-2.1043550004833378E-2</c:v>
                </c:pt>
                <c:pt idx="171">
                  <c:v>-2.1006599999964237E-2</c:v>
                </c:pt>
                <c:pt idx="172">
                  <c:v>-2.3212399995827582E-2</c:v>
                </c:pt>
                <c:pt idx="173">
                  <c:v>-2.8826000008848496E-2</c:v>
                </c:pt>
                <c:pt idx="174">
                  <c:v>-2.8471700003137812E-2</c:v>
                </c:pt>
                <c:pt idx="176">
                  <c:v>-1.9009000003279652E-2</c:v>
                </c:pt>
                <c:pt idx="177">
                  <c:v>-3.5918800000217743E-2</c:v>
                </c:pt>
                <c:pt idx="178">
                  <c:v>-6.1958900005265605E-2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0E-4706-952A-DDB8B13775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0E-4706-952A-DDB8B13775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0E-4706-952A-DDB8B13775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  <c:pt idx="106">
                  <c:v>1.1163700000906829E-2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0E-4706-952A-DDB8B13775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0.36563693627989996</c:v>
                </c:pt>
                <c:pt idx="1">
                  <c:v>0.35187112102034784</c:v>
                </c:pt>
                <c:pt idx="2">
                  <c:v>0.34784410640710572</c:v>
                </c:pt>
                <c:pt idx="3">
                  <c:v>0.34379654580093888</c:v>
                </c:pt>
                <c:pt idx="4">
                  <c:v>0.33405774515462894</c:v>
                </c:pt>
                <c:pt idx="5">
                  <c:v>0.33372900926783367</c:v>
                </c:pt>
                <c:pt idx="6">
                  <c:v>0.33040055841403149</c:v>
                </c:pt>
                <c:pt idx="7">
                  <c:v>0.32738029745409991</c:v>
                </c:pt>
                <c:pt idx="8">
                  <c:v>0.3260037159281447</c:v>
                </c:pt>
                <c:pt idx="9">
                  <c:v>0.32337382883378252</c:v>
                </c:pt>
                <c:pt idx="10">
                  <c:v>0.32090830968281792</c:v>
                </c:pt>
                <c:pt idx="11">
                  <c:v>0.32060011978894731</c:v>
                </c:pt>
                <c:pt idx="12">
                  <c:v>0.31969609610026034</c:v>
                </c:pt>
                <c:pt idx="13">
                  <c:v>0.31310083237143016</c:v>
                </c:pt>
                <c:pt idx="14">
                  <c:v>0.29935556310480271</c:v>
                </c:pt>
                <c:pt idx="15">
                  <c:v>0.2929041213264455</c:v>
                </c:pt>
                <c:pt idx="16">
                  <c:v>0.2855486558594012</c:v>
                </c:pt>
                <c:pt idx="17">
                  <c:v>0.27806991443480872</c:v>
                </c:pt>
                <c:pt idx="18">
                  <c:v>0.27782336251971229</c:v>
                </c:pt>
                <c:pt idx="19">
                  <c:v>0.2685776657035952</c:v>
                </c:pt>
                <c:pt idx="20">
                  <c:v>0.26849548173189636</c:v>
                </c:pt>
                <c:pt idx="21">
                  <c:v>0.26843384375312224</c:v>
                </c:pt>
                <c:pt idx="22">
                  <c:v>0.26206458594646381</c:v>
                </c:pt>
                <c:pt idx="23">
                  <c:v>0.26134547619409915</c:v>
                </c:pt>
                <c:pt idx="24">
                  <c:v>0.26070855041343327</c:v>
                </c:pt>
                <c:pt idx="25">
                  <c:v>0.26048254449126151</c:v>
                </c:pt>
                <c:pt idx="26">
                  <c:v>0.25740064555255582</c:v>
                </c:pt>
                <c:pt idx="27">
                  <c:v>0.25705136367283588</c:v>
                </c:pt>
                <c:pt idx="28">
                  <c:v>0.25703081767991115</c:v>
                </c:pt>
                <c:pt idx="29">
                  <c:v>0.25458584452187127</c:v>
                </c:pt>
                <c:pt idx="30">
                  <c:v>0.2537229128190337</c:v>
                </c:pt>
                <c:pt idx="31">
                  <c:v>0.25086701980249976</c:v>
                </c:pt>
                <c:pt idx="32">
                  <c:v>0.24827822469398697</c:v>
                </c:pt>
                <c:pt idx="33">
                  <c:v>0.24731256302652585</c:v>
                </c:pt>
                <c:pt idx="34">
                  <c:v>0.24720983306190233</c:v>
                </c:pt>
                <c:pt idx="35">
                  <c:v>0.24716874107605291</c:v>
                </c:pt>
                <c:pt idx="36">
                  <c:v>0.24708655710435412</c:v>
                </c:pt>
                <c:pt idx="37">
                  <c:v>0.2470660111114294</c:v>
                </c:pt>
                <c:pt idx="38">
                  <c:v>0.24696328114680588</c:v>
                </c:pt>
                <c:pt idx="39">
                  <c:v>0.24694273515388115</c:v>
                </c:pt>
                <c:pt idx="40">
                  <c:v>0.24692218916095648</c:v>
                </c:pt>
                <c:pt idx="41">
                  <c:v>0.24371701426470255</c:v>
                </c:pt>
                <c:pt idx="42">
                  <c:v>0.24312118046988612</c:v>
                </c:pt>
                <c:pt idx="43">
                  <c:v>0.2431006344769614</c:v>
                </c:pt>
                <c:pt idx="44">
                  <c:v>0.24055293135429803</c:v>
                </c:pt>
                <c:pt idx="45">
                  <c:v>0.2400598275241051</c:v>
                </c:pt>
                <c:pt idx="46">
                  <c:v>0.2400392815311804</c:v>
                </c:pt>
                <c:pt idx="47">
                  <c:v>0.2400187355382557</c:v>
                </c:pt>
                <c:pt idx="48">
                  <c:v>0.23968999965146043</c:v>
                </c:pt>
                <c:pt idx="49">
                  <c:v>0.23968999965146043</c:v>
                </c:pt>
                <c:pt idx="50">
                  <c:v>0.23942290174343928</c:v>
                </c:pt>
                <c:pt idx="51">
                  <c:v>0.2373477564580441</c:v>
                </c:pt>
                <c:pt idx="52">
                  <c:v>0.23708065855002294</c:v>
                </c:pt>
                <c:pt idx="53">
                  <c:v>0.2369573825924747</c:v>
                </c:pt>
                <c:pt idx="54">
                  <c:v>0.23683410663492649</c:v>
                </c:pt>
                <c:pt idx="55">
                  <c:v>0.23412203556886546</c:v>
                </c:pt>
                <c:pt idx="56">
                  <c:v>0.2338960296466937</c:v>
                </c:pt>
                <c:pt idx="57">
                  <c:v>0.23377275368914549</c:v>
                </c:pt>
                <c:pt idx="58">
                  <c:v>0.23362893173867255</c:v>
                </c:pt>
                <c:pt idx="59">
                  <c:v>0.23350565578112434</c:v>
                </c:pt>
                <c:pt idx="60">
                  <c:v>0.23330019585187728</c:v>
                </c:pt>
                <c:pt idx="61">
                  <c:v>0.23311528191555494</c:v>
                </c:pt>
                <c:pt idx="62">
                  <c:v>0.23303309794385613</c:v>
                </c:pt>
                <c:pt idx="63">
                  <c:v>0.23290982198630789</c:v>
                </c:pt>
                <c:pt idx="64">
                  <c:v>0.23278654602875967</c:v>
                </c:pt>
                <c:pt idx="65">
                  <c:v>0.23266327007121143</c:v>
                </c:pt>
                <c:pt idx="66">
                  <c:v>0.23241671815611498</c:v>
                </c:pt>
                <c:pt idx="67">
                  <c:v>0.22993065301222571</c:v>
                </c:pt>
                <c:pt idx="68">
                  <c:v>0.19989241135630753</c:v>
                </c:pt>
                <c:pt idx="69">
                  <c:v>0.19831036990110526</c:v>
                </c:pt>
                <c:pt idx="70">
                  <c:v>0.19570102879966778</c:v>
                </c:pt>
                <c:pt idx="71">
                  <c:v>0.19183838212982329</c:v>
                </c:pt>
                <c:pt idx="72">
                  <c:v>0.18933177099300932</c:v>
                </c:pt>
                <c:pt idx="73">
                  <c:v>0.18327070308022145</c:v>
                </c:pt>
                <c:pt idx="74">
                  <c:v>0.1811955577948263</c:v>
                </c:pt>
                <c:pt idx="75">
                  <c:v>0.18115446580897687</c:v>
                </c:pt>
                <c:pt idx="76">
                  <c:v>0.18115446580897687</c:v>
                </c:pt>
                <c:pt idx="77">
                  <c:v>0.17873003864386172</c:v>
                </c:pt>
                <c:pt idx="78">
                  <c:v>0.17764110101885239</c:v>
                </c:pt>
                <c:pt idx="79">
                  <c:v>0.17760000903300296</c:v>
                </c:pt>
                <c:pt idx="80">
                  <c:v>0.17133348119096806</c:v>
                </c:pt>
                <c:pt idx="81">
                  <c:v>0.17036781952350694</c:v>
                </c:pt>
                <c:pt idx="82">
                  <c:v>0.16753247249989769</c:v>
                </c:pt>
                <c:pt idx="83">
                  <c:v>0.167162644627253</c:v>
                </c:pt>
                <c:pt idx="84">
                  <c:v>0.16360818785127909</c:v>
                </c:pt>
                <c:pt idx="85">
                  <c:v>0.16348491189373088</c:v>
                </c:pt>
                <c:pt idx="86">
                  <c:v>0.16015646103992873</c:v>
                </c:pt>
                <c:pt idx="87">
                  <c:v>0.15838950564840412</c:v>
                </c:pt>
                <c:pt idx="88">
                  <c:v>0.15816349972623236</c:v>
                </c:pt>
                <c:pt idx="89">
                  <c:v>0.15658145827103009</c:v>
                </c:pt>
                <c:pt idx="90">
                  <c:v>0.15138332206107982</c:v>
                </c:pt>
                <c:pt idx="91">
                  <c:v>0.14339093081336973</c:v>
                </c:pt>
                <c:pt idx="92">
                  <c:v>0.14010357194541698</c:v>
                </c:pt>
                <c:pt idx="93">
                  <c:v>0.13724767892888304</c:v>
                </c:pt>
                <c:pt idx="94">
                  <c:v>0.12997439743353759</c:v>
                </c:pt>
                <c:pt idx="95">
                  <c:v>0.12691304448775659</c:v>
                </c:pt>
                <c:pt idx="96">
                  <c:v>0.11546892642869609</c:v>
                </c:pt>
                <c:pt idx="97">
                  <c:v>0.10501101603002143</c:v>
                </c:pt>
                <c:pt idx="98">
                  <c:v>0.10501101603002143</c:v>
                </c:pt>
                <c:pt idx="99">
                  <c:v>0.10486719407954849</c:v>
                </c:pt>
                <c:pt idx="100">
                  <c:v>0.10242222092150864</c:v>
                </c:pt>
                <c:pt idx="101">
                  <c:v>0.10203184705593925</c:v>
                </c:pt>
                <c:pt idx="102">
                  <c:v>0.10163120019390751</c:v>
                </c:pt>
                <c:pt idx="103">
                  <c:v>0.10143601326112282</c:v>
                </c:pt>
                <c:pt idx="104">
                  <c:v>9.5272215383711417E-2</c:v>
                </c:pt>
                <c:pt idx="105">
                  <c:v>9.2293046409629251E-2</c:v>
                </c:pt>
                <c:pt idx="106">
                  <c:v>8.4321201154843844E-2</c:v>
                </c:pt>
                <c:pt idx="107">
                  <c:v>8.1177664237364028E-2</c:v>
                </c:pt>
                <c:pt idx="108">
                  <c:v>7.7808121397712468E-2</c:v>
                </c:pt>
                <c:pt idx="109">
                  <c:v>7.7684845440164241E-2</c:v>
                </c:pt>
                <c:pt idx="110">
                  <c:v>7.7561569482616013E-2</c:v>
                </c:pt>
                <c:pt idx="111">
                  <c:v>7.7315017567519559E-2</c:v>
                </c:pt>
                <c:pt idx="112">
                  <c:v>7.7068465652423104E-2</c:v>
                </c:pt>
                <c:pt idx="113">
                  <c:v>7.5075504338726742E-2</c:v>
                </c:pt>
                <c:pt idx="114">
                  <c:v>7.0288287987270562E-2</c:v>
                </c:pt>
                <c:pt idx="115">
                  <c:v>7.0288287987270562E-2</c:v>
                </c:pt>
                <c:pt idx="116">
                  <c:v>7.0144466036797637E-2</c:v>
                </c:pt>
                <c:pt idx="117">
                  <c:v>6.7822768836306002E-2</c:v>
                </c:pt>
                <c:pt idx="118">
                  <c:v>6.7576216921209548E-2</c:v>
                </c:pt>
                <c:pt idx="119">
                  <c:v>6.6466733303275502E-2</c:v>
                </c:pt>
                <c:pt idx="120">
                  <c:v>6.3405380357494504E-2</c:v>
                </c:pt>
                <c:pt idx="121">
                  <c:v>6.075494727020761E-2</c:v>
                </c:pt>
                <c:pt idx="122">
                  <c:v>6.0302935425864096E-2</c:v>
                </c:pt>
                <c:pt idx="123">
                  <c:v>6.0056383510767641E-2</c:v>
                </c:pt>
                <c:pt idx="124">
                  <c:v>5.9953653546144126E-2</c:v>
                </c:pt>
                <c:pt idx="125">
                  <c:v>5.9953653546144126E-2</c:v>
                </c:pt>
                <c:pt idx="126">
                  <c:v>5.9953653546144126E-2</c:v>
                </c:pt>
                <c:pt idx="127">
                  <c:v>5.9707101631047671E-2</c:v>
                </c:pt>
                <c:pt idx="128">
                  <c:v>5.6132098862149066E-2</c:v>
                </c:pt>
                <c:pt idx="129">
                  <c:v>5.2926923965895128E-2</c:v>
                </c:pt>
                <c:pt idx="130">
                  <c:v>5.2926923965895128E-2</c:v>
                </c:pt>
                <c:pt idx="131">
                  <c:v>5.2926923965895128E-2</c:v>
                </c:pt>
                <c:pt idx="132">
                  <c:v>5.0214852899834128E-2</c:v>
                </c:pt>
                <c:pt idx="133">
                  <c:v>4.6537120166311979E-2</c:v>
                </c:pt>
                <c:pt idx="134">
                  <c:v>4.5920740378570857E-2</c:v>
                </c:pt>
                <c:pt idx="135">
                  <c:v>4.5797464421022616E-2</c:v>
                </c:pt>
                <c:pt idx="136">
                  <c:v>4.271556548231692E-2</c:v>
                </c:pt>
                <c:pt idx="137">
                  <c:v>4.271556548231692E-2</c:v>
                </c:pt>
                <c:pt idx="138">
                  <c:v>4.271556548231692E-2</c:v>
                </c:pt>
                <c:pt idx="139">
                  <c:v>4.271556548231692E-2</c:v>
                </c:pt>
                <c:pt idx="140">
                  <c:v>4.2674473496467497E-2</c:v>
                </c:pt>
                <c:pt idx="141">
                  <c:v>4.2427921581371042E-2</c:v>
                </c:pt>
                <c:pt idx="142">
                  <c:v>3.9304930656815951E-2</c:v>
                </c:pt>
                <c:pt idx="143">
                  <c:v>3.6407945654432589E-2</c:v>
                </c:pt>
                <c:pt idx="144">
                  <c:v>3.6407945654432589E-2</c:v>
                </c:pt>
                <c:pt idx="145">
                  <c:v>3.6120301753486739E-2</c:v>
                </c:pt>
                <c:pt idx="146">
                  <c:v>3.5154640086025618E-2</c:v>
                </c:pt>
                <c:pt idx="147">
                  <c:v>3.2586390970437529E-2</c:v>
                </c:pt>
                <c:pt idx="148">
                  <c:v>3.188782721099756E-2</c:v>
                </c:pt>
                <c:pt idx="149">
                  <c:v>3.1764551253449347E-2</c:v>
                </c:pt>
                <c:pt idx="150">
                  <c:v>2.855937635719541E-2</c:v>
                </c:pt>
                <c:pt idx="151">
                  <c:v>2.855937635719541E-2</c:v>
                </c:pt>
                <c:pt idx="152">
                  <c:v>2.8436100399647196E-2</c:v>
                </c:pt>
                <c:pt idx="153">
                  <c:v>2.8189548484550742E-2</c:v>
                </c:pt>
                <c:pt idx="154">
                  <c:v>2.3237964189696897E-2</c:v>
                </c:pt>
                <c:pt idx="155">
                  <c:v>1.3981994377117474E-2</c:v>
                </c:pt>
                <c:pt idx="156">
                  <c:v>6.7087128817720221E-3</c:v>
                </c:pt>
                <c:pt idx="157">
                  <c:v>4.6849325786885998E-3</c:v>
                </c:pt>
                <c:pt idx="158">
                  <c:v>4.541110628215661E-3</c:v>
                </c:pt>
                <c:pt idx="159">
                  <c:v>1.3975737107358721E-3</c:v>
                </c:pt>
                <c:pt idx="160">
                  <c:v>-1.3761353340992766E-3</c:v>
                </c:pt>
                <c:pt idx="161">
                  <c:v>-2.2390670369368537E-3</c:v>
                </c:pt>
                <c:pt idx="162">
                  <c:v>-8.7726927869929416E-3</c:v>
                </c:pt>
                <c:pt idx="163">
                  <c:v>-8.7829657834553043E-3</c:v>
                </c:pt>
                <c:pt idx="164">
                  <c:v>-9.1014286737882144E-3</c:v>
                </c:pt>
                <c:pt idx="165">
                  <c:v>-9.1014286737882144E-3</c:v>
                </c:pt>
                <c:pt idx="166">
                  <c:v>-9.121974666712912E-3</c:v>
                </c:pt>
                <c:pt idx="167">
                  <c:v>-1.2193600608956273E-2</c:v>
                </c:pt>
                <c:pt idx="168">
                  <c:v>-1.267643144268682E-2</c:v>
                </c:pt>
                <c:pt idx="169">
                  <c:v>-1.6744538041778334E-2</c:v>
                </c:pt>
                <c:pt idx="170">
                  <c:v>-1.8490947440378241E-2</c:v>
                </c:pt>
                <c:pt idx="171">
                  <c:v>-1.9497701093688757E-2</c:v>
                </c:pt>
                <c:pt idx="172">
                  <c:v>-2.2743967975792118E-2</c:v>
                </c:pt>
                <c:pt idx="173">
                  <c:v>-2.9647421598492874E-2</c:v>
                </c:pt>
                <c:pt idx="174">
                  <c:v>-2.9791243548965812E-2</c:v>
                </c:pt>
                <c:pt idx="175">
                  <c:v>-3.3489522275412631E-2</c:v>
                </c:pt>
                <c:pt idx="176">
                  <c:v>-1.5881606338940757E-2</c:v>
                </c:pt>
                <c:pt idx="177">
                  <c:v>-4.049570586273693E-2</c:v>
                </c:pt>
                <c:pt idx="178">
                  <c:v>-5.7980345841660591E-2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0E-4706-952A-DDB8B137751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02">
                  <c:v>0.44671044999995502</c:v>
                </c:pt>
                <c:pt idx="141">
                  <c:v>-0.30833520000305725</c:v>
                </c:pt>
                <c:pt idx="146">
                  <c:v>-0.24474060000648024</c:v>
                </c:pt>
                <c:pt idx="155">
                  <c:v>-0.38844615000562044</c:v>
                </c:pt>
                <c:pt idx="156">
                  <c:v>-0.32485155000176746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0E-4706-952A-DDB8B1377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645152"/>
        <c:axId val="1"/>
      </c:scatterChart>
      <c:valAx>
        <c:axId val="578645152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65399840714977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645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81496259155945"/>
          <c:y val="0.92073298764483702"/>
          <c:w val="0.71748988775506195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Tau - O-C Diagr.</a:t>
            </a:r>
          </a:p>
        </c:rich>
      </c:tx>
      <c:layout>
        <c:manualLayout>
          <c:xMode val="edge"/>
          <c:yMode val="edge"/>
          <c:x val="0.3865674775727660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8068729644305"/>
          <c:y val="0.1458966565349544"/>
          <c:w val="0.82686627424372827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5.7929000013245968E-3</c:v>
                </c:pt>
                <c:pt idx="1">
                  <c:v>1.1375900001439732E-2</c:v>
                </c:pt>
                <c:pt idx="2">
                  <c:v>9.9762999998347368E-3</c:v>
                </c:pt>
                <c:pt idx="3">
                  <c:v>2.2671599999739556E-2</c:v>
                </c:pt>
                <c:pt idx="4">
                  <c:v>8.6541999990004115E-3</c:v>
                </c:pt>
                <c:pt idx="5">
                  <c:v>-2.1827399999892805E-2</c:v>
                </c:pt>
                <c:pt idx="6">
                  <c:v>-4.5360000149230473E-4</c:v>
                </c:pt>
                <c:pt idx="7">
                  <c:v>-8.503299999574665E-3</c:v>
                </c:pt>
                <c:pt idx="8">
                  <c:v>-2.6144999996176921E-2</c:v>
                </c:pt>
                <c:pt idx="9">
                  <c:v>2.0022000026074238E-3</c:v>
                </c:pt>
                <c:pt idx="10">
                  <c:v>-2.6098000016645528E-3</c:v>
                </c:pt>
                <c:pt idx="11">
                  <c:v>-1.4186299998982577E-2</c:v>
                </c:pt>
                <c:pt idx="12">
                  <c:v>-1.0106999980052933E-3</c:v>
                </c:pt>
                <c:pt idx="13">
                  <c:v>-5.5477999994764104E-3</c:v>
                </c:pt>
                <c:pt idx="14">
                  <c:v>1.8940300000394927E-2</c:v>
                </c:pt>
                <c:pt idx="15">
                  <c:v>-2.2610999985772651E-3</c:v>
                </c:pt>
                <c:pt idx="16">
                  <c:v>7.7130999998189509E-3</c:v>
                </c:pt>
                <c:pt idx="17">
                  <c:v>-1.1743300001398893E-2</c:v>
                </c:pt>
                <c:pt idx="18">
                  <c:v>-1.6604500000539701E-2</c:v>
                </c:pt>
                <c:pt idx="19">
                  <c:v>-9.9899499997263774E-2</c:v>
                </c:pt>
                <c:pt idx="20">
                  <c:v>2.5480099997366779E-2</c:v>
                </c:pt>
                <c:pt idx="21">
                  <c:v>-2.22351999982493E-2</c:v>
                </c:pt>
                <c:pt idx="22">
                  <c:v>-1.6816200000903336E-2</c:v>
                </c:pt>
                <c:pt idx="23">
                  <c:v>1.050530000065919E-2</c:v>
                </c:pt>
                <c:pt idx="24">
                  <c:v>1.2447199998860015E-2</c:v>
                </c:pt>
                <c:pt idx="25">
                  <c:v>1.949110000350629E-2</c:v>
                </c:pt>
                <c:pt idx="26">
                  <c:v>-1.6273899997031549E-2</c:v>
                </c:pt>
                <c:pt idx="27">
                  <c:v>-1.1660600001050625E-2</c:v>
                </c:pt>
                <c:pt idx="28">
                  <c:v>2.4342999968212098E-3</c:v>
                </c:pt>
                <c:pt idx="29">
                  <c:v>4.0727399999013869E-2</c:v>
                </c:pt>
                <c:pt idx="30">
                  <c:v>7.1320000279229134E-4</c:v>
                </c:pt>
                <c:pt idx="31">
                  <c:v>3.4904299998743227E-2</c:v>
                </c:pt>
                <c:pt idx="32">
                  <c:v>-2.213829999891459E-2</c:v>
                </c:pt>
                <c:pt idx="33">
                  <c:v>1.1321999998472165E-2</c:v>
                </c:pt>
                <c:pt idx="34">
                  <c:v>7.7964999982214067E-3</c:v>
                </c:pt>
                <c:pt idx="35">
                  <c:v>-1.3013700001465622E-2</c:v>
                </c:pt>
                <c:pt idx="36">
                  <c:v>9.3659000012848992E-3</c:v>
                </c:pt>
                <c:pt idx="37">
                  <c:v>-1.5392000022984575E-3</c:v>
                </c:pt>
                <c:pt idx="38">
                  <c:v>-6.4700001530582085E-5</c:v>
                </c:pt>
                <c:pt idx="39">
                  <c:v>-8.9697999974305276E-3</c:v>
                </c:pt>
                <c:pt idx="40">
                  <c:v>-1.5874900000198977E-2</c:v>
                </c:pt>
                <c:pt idx="41">
                  <c:v>-2.7070500000263564E-2</c:v>
                </c:pt>
                <c:pt idx="42">
                  <c:v>-1.131840000016382E-2</c:v>
                </c:pt>
                <c:pt idx="43">
                  <c:v>-3.1223500001942739E-2</c:v>
                </c:pt>
                <c:pt idx="44">
                  <c:v>-8.4558999988075811E-3</c:v>
                </c:pt>
                <c:pt idx="45">
                  <c:v>-2.4178300001949538E-2</c:v>
                </c:pt>
                <c:pt idx="46">
                  <c:v>-1.0083400000439724E-2</c:v>
                </c:pt>
                <c:pt idx="47">
                  <c:v>-2.6988499997969484E-2</c:v>
                </c:pt>
                <c:pt idx="48">
                  <c:v>-1.4470099999016384E-2</c:v>
                </c:pt>
                <c:pt idx="49">
                  <c:v>-1.4470099999016384E-2</c:v>
                </c:pt>
                <c:pt idx="50">
                  <c:v>-1.0236399997666012E-2</c:v>
                </c:pt>
                <c:pt idx="51">
                  <c:v>-1.4651500001491513E-2</c:v>
                </c:pt>
                <c:pt idx="52">
                  <c:v>-1.5417799997521797E-2</c:v>
                </c:pt>
                <c:pt idx="53">
                  <c:v>-1.8848399999114918E-2</c:v>
                </c:pt>
                <c:pt idx="54">
                  <c:v>-2.0279000000300584E-2</c:v>
                </c:pt>
                <c:pt idx="55">
                  <c:v>1.2478000026021618E-3</c:v>
                </c:pt>
                <c:pt idx="56">
                  <c:v>-2.670830000351998E-2</c:v>
                </c:pt>
                <c:pt idx="57">
                  <c:v>-9.1389000008348376E-3</c:v>
                </c:pt>
                <c:pt idx="58">
                  <c:v>1.2525400001322851E-2</c:v>
                </c:pt>
                <c:pt idx="59">
                  <c:v>-1.9051999988732859E-3</c:v>
                </c:pt>
                <c:pt idx="60">
                  <c:v>7.043800000246847E-3</c:v>
                </c:pt>
                <c:pt idx="61">
                  <c:v>-1.0102100000949576E-2</c:v>
                </c:pt>
                <c:pt idx="62">
                  <c:v>-8.722500002477318E-3</c:v>
                </c:pt>
                <c:pt idx="63">
                  <c:v>7.8469000000040978E-3</c:v>
                </c:pt>
                <c:pt idx="64">
                  <c:v>-1.1583700001210673E-2</c:v>
                </c:pt>
                <c:pt idx="65">
                  <c:v>8.9857000020856503E-3</c:v>
                </c:pt>
                <c:pt idx="66">
                  <c:v>-1.6875500001333421E-2</c:v>
                </c:pt>
                <c:pt idx="67">
                  <c:v>1.060739999593352E-2</c:v>
                </c:pt>
                <c:pt idx="68">
                  <c:v>-6.6488000011304393E-3</c:v>
                </c:pt>
                <c:pt idx="69">
                  <c:v>-3.414999991946388E-4</c:v>
                </c:pt>
                <c:pt idx="70">
                  <c:v>3.7108000033185817E-3</c:v>
                </c:pt>
                <c:pt idx="71">
                  <c:v>1.5520000015385449E-3</c:v>
                </c:pt>
                <c:pt idx="72">
                  <c:v>5.1298000034876168E-3</c:v>
                </c:pt>
                <c:pt idx="73">
                  <c:v>-2.8747000033035874E-3</c:v>
                </c:pt>
                <c:pt idx="74">
                  <c:v>-5.2897999994456768E-3</c:v>
                </c:pt>
                <c:pt idx="75">
                  <c:v>0</c:v>
                </c:pt>
                <c:pt idx="79">
                  <c:v>6.317699997453019E-3</c:v>
                </c:pt>
                <c:pt idx="80">
                  <c:v>5.2622000002884306E-3</c:v>
                </c:pt>
                <c:pt idx="86">
                  <c:v>5.8877999981632456E-3</c:v>
                </c:pt>
                <c:pt idx="89">
                  <c:v>-9.5996000018203631E-3</c:v>
                </c:pt>
                <c:pt idx="95">
                  <c:v>-3.56399999873247E-3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EE-476F-8CAA-EA1EB301CB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75">
                    <c:v>0</c:v>
                  </c:pt>
                  <c:pt idx="105">
                    <c:v>0</c:v>
                  </c:pt>
                  <c:pt idx="132">
                    <c:v>5.0000000000000001E-3</c:v>
                  </c:pt>
                  <c:pt idx="133">
                    <c:v>4.0000000000000001E-3</c:v>
                  </c:pt>
                  <c:pt idx="134">
                    <c:v>7.0000000000000001E-3</c:v>
                  </c:pt>
                  <c:pt idx="135">
                    <c:v>4.0000000000000001E-3</c:v>
                  </c:pt>
                  <c:pt idx="136">
                    <c:v>5.0000000000000001E-3</c:v>
                  </c:pt>
                  <c:pt idx="137">
                    <c:v>6.0000000000000001E-3</c:v>
                  </c:pt>
                  <c:pt idx="138">
                    <c:v>2.5999999999999999E-3</c:v>
                  </c:pt>
                  <c:pt idx="141">
                    <c:v>6.0000000000000001E-3</c:v>
                  </c:pt>
                  <c:pt idx="146">
                    <c:v>0.01</c:v>
                  </c:pt>
                  <c:pt idx="148">
                    <c:v>6.0000000000000001E-3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4.0000000000000001E-3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6.0000000000000001E-3</c:v>
                  </c:pt>
                  <c:pt idx="156">
                    <c:v>0.01</c:v>
                  </c:pt>
                  <c:pt idx="157">
                    <c:v>1.1999999999999999E-3</c:v>
                  </c:pt>
                  <c:pt idx="158">
                    <c:v>0.01</c:v>
                  </c:pt>
                  <c:pt idx="160">
                    <c:v>1E-4</c:v>
                  </c:pt>
                  <c:pt idx="161">
                    <c:v>1.6999999999999999E-3</c:v>
                  </c:pt>
                  <c:pt idx="162">
                    <c:v>2.9999999999999997E-4</c:v>
                  </c:pt>
                  <c:pt idx="163">
                    <c:v>4.0000000000000002E-4</c:v>
                  </c:pt>
                  <c:pt idx="165">
                    <c:v>2.9999999999999997E-4</c:v>
                  </c:pt>
                  <c:pt idx="166">
                    <c:v>4.0000000000000002E-4</c:v>
                  </c:pt>
                  <c:pt idx="168">
                    <c:v>6.9999999999999999E-4</c:v>
                  </c:pt>
                  <c:pt idx="169">
                    <c:v>1.4E-3</c:v>
                  </c:pt>
                  <c:pt idx="170">
                    <c:v>3.0000000000000001E-3</c:v>
                  </c:pt>
                  <c:pt idx="171">
                    <c:v>2.0000000000000001E-4</c:v>
                  </c:pt>
                  <c:pt idx="174">
                    <c:v>2.0000000000000001E-4</c:v>
                  </c:pt>
                  <c:pt idx="175">
                    <c:v>2.3E-3</c:v>
                  </c:pt>
                  <c:pt idx="176">
                    <c:v>2.5000000000000001E-3</c:v>
                  </c:pt>
                  <c:pt idx="177">
                    <c:v>1E-4</c:v>
                  </c:pt>
                  <c:pt idx="178">
                    <c:v>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75">
                    <c:v>0</c:v>
                  </c:pt>
                  <c:pt idx="105">
                    <c:v>0</c:v>
                  </c:pt>
                  <c:pt idx="132">
                    <c:v>5.0000000000000001E-3</c:v>
                  </c:pt>
                  <c:pt idx="133">
                    <c:v>4.0000000000000001E-3</c:v>
                  </c:pt>
                  <c:pt idx="134">
                    <c:v>7.0000000000000001E-3</c:v>
                  </c:pt>
                  <c:pt idx="135">
                    <c:v>4.0000000000000001E-3</c:v>
                  </c:pt>
                  <c:pt idx="136">
                    <c:v>5.0000000000000001E-3</c:v>
                  </c:pt>
                  <c:pt idx="137">
                    <c:v>6.0000000000000001E-3</c:v>
                  </c:pt>
                  <c:pt idx="138">
                    <c:v>2.5999999999999999E-3</c:v>
                  </c:pt>
                  <c:pt idx="141">
                    <c:v>6.0000000000000001E-3</c:v>
                  </c:pt>
                  <c:pt idx="146">
                    <c:v>0.01</c:v>
                  </c:pt>
                  <c:pt idx="148">
                    <c:v>6.0000000000000001E-3</c:v>
                  </c:pt>
                  <c:pt idx="149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4.0000000000000001E-3</c:v>
                  </c:pt>
                  <c:pt idx="153">
                    <c:v>3.0000000000000001E-3</c:v>
                  </c:pt>
                  <c:pt idx="154">
                    <c:v>4.0000000000000001E-3</c:v>
                  </c:pt>
                  <c:pt idx="155">
                    <c:v>6.0000000000000001E-3</c:v>
                  </c:pt>
                  <c:pt idx="156">
                    <c:v>0.01</c:v>
                  </c:pt>
                  <c:pt idx="157">
                    <c:v>1.1999999999999999E-3</c:v>
                  </c:pt>
                  <c:pt idx="158">
                    <c:v>0.01</c:v>
                  </c:pt>
                  <c:pt idx="160">
                    <c:v>1E-4</c:v>
                  </c:pt>
                  <c:pt idx="161">
                    <c:v>1.6999999999999999E-3</c:v>
                  </c:pt>
                  <c:pt idx="162">
                    <c:v>2.9999999999999997E-4</c:v>
                  </c:pt>
                  <c:pt idx="163">
                    <c:v>4.0000000000000002E-4</c:v>
                  </c:pt>
                  <c:pt idx="165">
                    <c:v>2.9999999999999997E-4</c:v>
                  </c:pt>
                  <c:pt idx="166">
                    <c:v>4.0000000000000002E-4</c:v>
                  </c:pt>
                  <c:pt idx="168">
                    <c:v>6.9999999999999999E-4</c:v>
                  </c:pt>
                  <c:pt idx="169">
                    <c:v>1.4E-3</c:v>
                  </c:pt>
                  <c:pt idx="170">
                    <c:v>3.0000000000000001E-3</c:v>
                  </c:pt>
                  <c:pt idx="171">
                    <c:v>2.0000000000000001E-4</c:v>
                  </c:pt>
                  <c:pt idx="174">
                    <c:v>2.0000000000000001E-4</c:v>
                  </c:pt>
                  <c:pt idx="175">
                    <c:v>2.3E-3</c:v>
                  </c:pt>
                  <c:pt idx="176">
                    <c:v>2.5000000000000001E-3</c:v>
                  </c:pt>
                  <c:pt idx="177">
                    <c:v>1E-4</c:v>
                  </c:pt>
                  <c:pt idx="17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76">
                  <c:v>8.9999999909196049E-4</c:v>
                </c:pt>
                <c:pt idx="77">
                  <c:v>1.5098200005013496E-2</c:v>
                </c:pt>
                <c:pt idx="78">
                  <c:v>1.012790000095265E-2</c:v>
                </c:pt>
                <c:pt idx="81">
                  <c:v>6.7225000020698644E-3</c:v>
                </c:pt>
                <c:pt idx="82">
                  <c:v>-4.0181300006224774E-2</c:v>
                </c:pt>
                <c:pt idx="83">
                  <c:v>-7.247310000093421E-2</c:v>
                </c:pt>
                <c:pt idx="84">
                  <c:v>2.3944599997776095E-2</c:v>
                </c:pt>
                <c:pt idx="85">
                  <c:v>3.7513999996008351E-2</c:v>
                </c:pt>
                <c:pt idx="87">
                  <c:v>-6.5950800002610777E-2</c:v>
                </c:pt>
                <c:pt idx="88">
                  <c:v>7.3093099999823608E-2</c:v>
                </c:pt>
                <c:pt idx="90">
                  <c:v>1.3410100000328384E-2</c:v>
                </c:pt>
                <c:pt idx="91">
                  <c:v>-6.673799995041918E-3</c:v>
                </c:pt>
                <c:pt idx="92">
                  <c:v>4.4510199993965216E-2</c:v>
                </c:pt>
                <c:pt idx="93">
                  <c:v>-4.1298700001789257E-2</c:v>
                </c:pt>
                <c:pt idx="94">
                  <c:v>2.2295900002063718E-2</c:v>
                </c:pt>
                <c:pt idx="96">
                  <c:v>-4.7047000043676235E-3</c:v>
                </c:pt>
                <c:pt idx="97">
                  <c:v>-6.4006000029621646E-3</c:v>
                </c:pt>
                <c:pt idx="98">
                  <c:v>1.2599399997270666E-2</c:v>
                </c:pt>
                <c:pt idx="99">
                  <c:v>1.4263700002629776E-2</c:v>
                </c:pt>
                <c:pt idx="100">
                  <c:v>1.955679999809945E-2</c:v>
                </c:pt>
                <c:pt idx="101">
                  <c:v>-3.6400999961188063E-3</c:v>
                </c:pt>
                <c:pt idx="103">
                  <c:v>1.511200000095414E-2</c:v>
                </c:pt>
                <c:pt idx="104">
                  <c:v>-1.2417999998433515E-2</c:v>
                </c:pt>
                <c:pt idx="105">
                  <c:v>-1.5657500000088476E-2</c:v>
                </c:pt>
                <c:pt idx="106">
                  <c:v>1.1163700000906829E-2</c:v>
                </c:pt>
                <c:pt idx="108">
                  <c:v>-5.7530000049155205E-3</c:v>
                </c:pt>
                <c:pt idx="109">
                  <c:v>-5.1836000056937337E-3</c:v>
                </c:pt>
                <c:pt idx="110">
                  <c:v>1.385799994750414E-3</c:v>
                </c:pt>
                <c:pt idx="111">
                  <c:v>1.3524599999072962E-2</c:v>
                </c:pt>
                <c:pt idx="112">
                  <c:v>-1.5336600001319312E-2</c:v>
                </c:pt>
                <c:pt idx="113">
                  <c:v>7.8686999986530282E-3</c:v>
                </c:pt>
                <c:pt idx="114">
                  <c:v>-3.0196000006981194E-3</c:v>
                </c:pt>
                <c:pt idx="115">
                  <c:v>9.9803999983123504E-3</c:v>
                </c:pt>
                <c:pt idx="116">
                  <c:v>-1.6355300002032891E-2</c:v>
                </c:pt>
                <c:pt idx="117">
                  <c:v>-2.6316000075894408E-3</c:v>
                </c:pt>
                <c:pt idx="118">
                  <c:v>6.507199999759905E-3</c:v>
                </c:pt>
                <c:pt idx="119">
                  <c:v>-3.2368200001656078E-2</c:v>
                </c:pt>
                <c:pt idx="120">
                  <c:v>3.7718999956268817E-3</c:v>
                </c:pt>
                <c:pt idx="122">
                  <c:v>-8.9820000721374527E-4</c:v>
                </c:pt>
                <c:pt idx="123">
                  <c:v>1.5240599997923709E-2</c:v>
                </c:pt>
                <c:pt idx="126">
                  <c:v>1.4715099998284131E-2</c:v>
                </c:pt>
                <c:pt idx="127">
                  <c:v>-6.1461000004783273E-3</c:v>
                </c:pt>
                <c:pt idx="128">
                  <c:v>1.0366499998781364E-2</c:v>
                </c:pt>
                <c:pt idx="129">
                  <c:v>-1.3829100003931671E-2</c:v>
                </c:pt>
                <c:pt idx="132">
                  <c:v>3.6976999981561676E-3</c:v>
                </c:pt>
                <c:pt idx="133">
                  <c:v>-2.4315200003911741E-2</c:v>
                </c:pt>
                <c:pt idx="134">
                  <c:v>-7.4681999976746738E-3</c:v>
                </c:pt>
                <c:pt idx="135">
                  <c:v>-6.8987999984528869E-3</c:v>
                </c:pt>
                <c:pt idx="136">
                  <c:v>-1.6638000015518628E-3</c:v>
                </c:pt>
                <c:pt idx="137">
                  <c:v>2.3361999992630444E-3</c:v>
                </c:pt>
                <c:pt idx="138">
                  <c:v>4.3361999996704981E-3</c:v>
                </c:pt>
                <c:pt idx="139">
                  <c:v>4.8362000015913509E-3</c:v>
                </c:pt>
                <c:pt idx="140">
                  <c:v>1.1526000002049841E-2</c:v>
                </c:pt>
                <c:pt idx="142">
                  <c:v>-1.291040000069188E-2</c:v>
                </c:pt>
                <c:pt idx="143">
                  <c:v>-9.5294999991892837E-3</c:v>
                </c:pt>
                <c:pt idx="144">
                  <c:v>2.4704999959794804E-3</c:v>
                </c:pt>
                <c:pt idx="145">
                  <c:v>-1.0200900003837887E-2</c:v>
                </c:pt>
                <c:pt idx="146">
                  <c:v>0</c:v>
                </c:pt>
                <c:pt idx="147">
                  <c:v>-1.0878100001718849E-2</c:v>
                </c:pt>
                <c:pt idx="148">
                  <c:v>-1.7651500005740672E-2</c:v>
                </c:pt>
                <c:pt idx="149">
                  <c:v>-2.0821000071009621E-3</c:v>
                </c:pt>
                <c:pt idx="150">
                  <c:v>-1.1277700003120117E-2</c:v>
                </c:pt>
                <c:pt idx="151">
                  <c:v>3.7223000035737641E-3</c:v>
                </c:pt>
                <c:pt idx="152">
                  <c:v>-1.5708300001278985E-2</c:v>
                </c:pt>
                <c:pt idx="153">
                  <c:v>-4.1569500004698057E-2</c:v>
                </c:pt>
                <c:pt idx="154">
                  <c:v>-4.0698600001633167E-2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EE-476F-8CAA-EA1EB301CB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07">
                  <c:v>-1.1660000018309802E-4</c:v>
                </c:pt>
                <c:pt idx="157">
                  <c:v>-1.3303900006576441E-2</c:v>
                </c:pt>
                <c:pt idx="160">
                  <c:v>-1.2308400007896125E-2</c:v>
                </c:pt>
                <c:pt idx="161">
                  <c:v>-1.1222600005567074E-2</c:v>
                </c:pt>
                <c:pt idx="168">
                  <c:v>-1.8313400003535207E-2</c:v>
                </c:pt>
                <c:pt idx="169">
                  <c:v>-1.9623200001660734E-2</c:v>
                </c:pt>
                <c:pt idx="170">
                  <c:v>-1.4756700002180878E-2</c:v>
                </c:pt>
                <c:pt idx="175">
                  <c:v>-3.1979699997464195E-2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EE-476F-8CAA-EA1EB301CB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58">
                  <c:v>-1.0339600004954264E-2</c:v>
                </c:pt>
                <c:pt idx="159">
                  <c:v>-2.2819900004833471E-2</c:v>
                </c:pt>
                <c:pt idx="162">
                  <c:v>-1.7344400002912153E-2</c:v>
                </c:pt>
                <c:pt idx="163">
                  <c:v>-1.9696950002980884E-2</c:v>
                </c:pt>
                <c:pt idx="164">
                  <c:v>-1.6126000002259389E-2</c:v>
                </c:pt>
                <c:pt idx="165">
                  <c:v>-1.6075999999884516E-2</c:v>
                </c:pt>
                <c:pt idx="166">
                  <c:v>-1.5731100000266451E-2</c:v>
                </c:pt>
                <c:pt idx="167">
                  <c:v>-2.1043550004833378E-2</c:v>
                </c:pt>
                <c:pt idx="171">
                  <c:v>-2.1006599999964237E-2</c:v>
                </c:pt>
                <c:pt idx="172">
                  <c:v>-2.3212399995827582E-2</c:v>
                </c:pt>
                <c:pt idx="173">
                  <c:v>-2.8826000008848496E-2</c:v>
                </c:pt>
                <c:pt idx="174">
                  <c:v>-2.8471700003137812E-2</c:v>
                </c:pt>
                <c:pt idx="176">
                  <c:v>-1.9009000003279652E-2</c:v>
                </c:pt>
                <c:pt idx="177">
                  <c:v>-3.5918800000217743E-2</c:v>
                </c:pt>
                <c:pt idx="178">
                  <c:v>-6.1958900005265605E-2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EE-476F-8CAA-EA1EB301CB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EE-476F-8CAA-EA1EB301CB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EE-476F-8CAA-EA1EB301CB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  <c:pt idx="106">
                  <c:v>1.1163700000906829E-2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EE-476F-8CAA-EA1EB301CB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0.36563693627989996</c:v>
                </c:pt>
                <c:pt idx="1">
                  <c:v>0.35187112102034784</c:v>
                </c:pt>
                <c:pt idx="2">
                  <c:v>0.34784410640710572</c:v>
                </c:pt>
                <c:pt idx="3">
                  <c:v>0.34379654580093888</c:v>
                </c:pt>
                <c:pt idx="4">
                  <c:v>0.33405774515462894</c:v>
                </c:pt>
                <c:pt idx="5">
                  <c:v>0.33372900926783367</c:v>
                </c:pt>
                <c:pt idx="6">
                  <c:v>0.33040055841403149</c:v>
                </c:pt>
                <c:pt idx="7">
                  <c:v>0.32738029745409991</c:v>
                </c:pt>
                <c:pt idx="8">
                  <c:v>0.3260037159281447</c:v>
                </c:pt>
                <c:pt idx="9">
                  <c:v>0.32337382883378252</c:v>
                </c:pt>
                <c:pt idx="10">
                  <c:v>0.32090830968281792</c:v>
                </c:pt>
                <c:pt idx="11">
                  <c:v>0.32060011978894731</c:v>
                </c:pt>
                <c:pt idx="12">
                  <c:v>0.31969609610026034</c:v>
                </c:pt>
                <c:pt idx="13">
                  <c:v>0.31310083237143016</c:v>
                </c:pt>
                <c:pt idx="14">
                  <c:v>0.29935556310480271</c:v>
                </c:pt>
                <c:pt idx="15">
                  <c:v>0.2929041213264455</c:v>
                </c:pt>
                <c:pt idx="16">
                  <c:v>0.2855486558594012</c:v>
                </c:pt>
                <c:pt idx="17">
                  <c:v>0.27806991443480872</c:v>
                </c:pt>
                <c:pt idx="18">
                  <c:v>0.27782336251971229</c:v>
                </c:pt>
                <c:pt idx="19">
                  <c:v>0.2685776657035952</c:v>
                </c:pt>
                <c:pt idx="20">
                  <c:v>0.26849548173189636</c:v>
                </c:pt>
                <c:pt idx="21">
                  <c:v>0.26843384375312224</c:v>
                </c:pt>
                <c:pt idx="22">
                  <c:v>0.26206458594646381</c:v>
                </c:pt>
                <c:pt idx="23">
                  <c:v>0.26134547619409915</c:v>
                </c:pt>
                <c:pt idx="24">
                  <c:v>0.26070855041343327</c:v>
                </c:pt>
                <c:pt idx="25">
                  <c:v>0.26048254449126151</c:v>
                </c:pt>
                <c:pt idx="26">
                  <c:v>0.25740064555255582</c:v>
                </c:pt>
                <c:pt idx="27">
                  <c:v>0.25705136367283588</c:v>
                </c:pt>
                <c:pt idx="28">
                  <c:v>0.25703081767991115</c:v>
                </c:pt>
                <c:pt idx="29">
                  <c:v>0.25458584452187127</c:v>
                </c:pt>
                <c:pt idx="30">
                  <c:v>0.2537229128190337</c:v>
                </c:pt>
                <c:pt idx="31">
                  <c:v>0.25086701980249976</c:v>
                </c:pt>
                <c:pt idx="32">
                  <c:v>0.24827822469398697</c:v>
                </c:pt>
                <c:pt idx="33">
                  <c:v>0.24731256302652585</c:v>
                </c:pt>
                <c:pt idx="34">
                  <c:v>0.24720983306190233</c:v>
                </c:pt>
                <c:pt idx="35">
                  <c:v>0.24716874107605291</c:v>
                </c:pt>
                <c:pt idx="36">
                  <c:v>0.24708655710435412</c:v>
                </c:pt>
                <c:pt idx="37">
                  <c:v>0.2470660111114294</c:v>
                </c:pt>
                <c:pt idx="38">
                  <c:v>0.24696328114680588</c:v>
                </c:pt>
                <c:pt idx="39">
                  <c:v>0.24694273515388115</c:v>
                </c:pt>
                <c:pt idx="40">
                  <c:v>0.24692218916095648</c:v>
                </c:pt>
                <c:pt idx="41">
                  <c:v>0.24371701426470255</c:v>
                </c:pt>
                <c:pt idx="42">
                  <c:v>0.24312118046988612</c:v>
                </c:pt>
                <c:pt idx="43">
                  <c:v>0.2431006344769614</c:v>
                </c:pt>
                <c:pt idx="44">
                  <c:v>0.24055293135429803</c:v>
                </c:pt>
                <c:pt idx="45">
                  <c:v>0.2400598275241051</c:v>
                </c:pt>
                <c:pt idx="46">
                  <c:v>0.2400392815311804</c:v>
                </c:pt>
                <c:pt idx="47">
                  <c:v>0.2400187355382557</c:v>
                </c:pt>
                <c:pt idx="48">
                  <c:v>0.23968999965146043</c:v>
                </c:pt>
                <c:pt idx="49">
                  <c:v>0.23968999965146043</c:v>
                </c:pt>
                <c:pt idx="50">
                  <c:v>0.23942290174343928</c:v>
                </c:pt>
                <c:pt idx="51">
                  <c:v>0.2373477564580441</c:v>
                </c:pt>
                <c:pt idx="52">
                  <c:v>0.23708065855002294</c:v>
                </c:pt>
                <c:pt idx="53">
                  <c:v>0.2369573825924747</c:v>
                </c:pt>
                <c:pt idx="54">
                  <c:v>0.23683410663492649</c:v>
                </c:pt>
                <c:pt idx="55">
                  <c:v>0.23412203556886546</c:v>
                </c:pt>
                <c:pt idx="56">
                  <c:v>0.2338960296466937</c:v>
                </c:pt>
                <c:pt idx="57">
                  <c:v>0.23377275368914549</c:v>
                </c:pt>
                <c:pt idx="58">
                  <c:v>0.23362893173867255</c:v>
                </c:pt>
                <c:pt idx="59">
                  <c:v>0.23350565578112434</c:v>
                </c:pt>
                <c:pt idx="60">
                  <c:v>0.23330019585187728</c:v>
                </c:pt>
                <c:pt idx="61">
                  <c:v>0.23311528191555494</c:v>
                </c:pt>
                <c:pt idx="62">
                  <c:v>0.23303309794385613</c:v>
                </c:pt>
                <c:pt idx="63">
                  <c:v>0.23290982198630789</c:v>
                </c:pt>
                <c:pt idx="64">
                  <c:v>0.23278654602875967</c:v>
                </c:pt>
                <c:pt idx="65">
                  <c:v>0.23266327007121143</c:v>
                </c:pt>
                <c:pt idx="66">
                  <c:v>0.23241671815611498</c:v>
                </c:pt>
                <c:pt idx="67">
                  <c:v>0.22993065301222571</c:v>
                </c:pt>
                <c:pt idx="68">
                  <c:v>0.19989241135630753</c:v>
                </c:pt>
                <c:pt idx="69">
                  <c:v>0.19831036990110526</c:v>
                </c:pt>
                <c:pt idx="70">
                  <c:v>0.19570102879966778</c:v>
                </c:pt>
                <c:pt idx="71">
                  <c:v>0.19183838212982329</c:v>
                </c:pt>
                <c:pt idx="72">
                  <c:v>0.18933177099300932</c:v>
                </c:pt>
                <c:pt idx="73">
                  <c:v>0.18327070308022145</c:v>
                </c:pt>
                <c:pt idx="74">
                  <c:v>0.1811955577948263</c:v>
                </c:pt>
                <c:pt idx="75">
                  <c:v>0.18115446580897687</c:v>
                </c:pt>
                <c:pt idx="76">
                  <c:v>0.18115446580897687</c:v>
                </c:pt>
                <c:pt idx="77">
                  <c:v>0.17873003864386172</c:v>
                </c:pt>
                <c:pt idx="78">
                  <c:v>0.17764110101885239</c:v>
                </c:pt>
                <c:pt idx="79">
                  <c:v>0.17760000903300296</c:v>
                </c:pt>
                <c:pt idx="80">
                  <c:v>0.17133348119096806</c:v>
                </c:pt>
                <c:pt idx="81">
                  <c:v>0.17036781952350694</c:v>
                </c:pt>
                <c:pt idx="82">
                  <c:v>0.16753247249989769</c:v>
                </c:pt>
                <c:pt idx="83">
                  <c:v>0.167162644627253</c:v>
                </c:pt>
                <c:pt idx="84">
                  <c:v>0.16360818785127909</c:v>
                </c:pt>
                <c:pt idx="85">
                  <c:v>0.16348491189373088</c:v>
                </c:pt>
                <c:pt idx="86">
                  <c:v>0.16015646103992873</c:v>
                </c:pt>
                <c:pt idx="87">
                  <c:v>0.15838950564840412</c:v>
                </c:pt>
                <c:pt idx="88">
                  <c:v>0.15816349972623236</c:v>
                </c:pt>
                <c:pt idx="89">
                  <c:v>0.15658145827103009</c:v>
                </c:pt>
                <c:pt idx="90">
                  <c:v>0.15138332206107982</c:v>
                </c:pt>
                <c:pt idx="91">
                  <c:v>0.14339093081336973</c:v>
                </c:pt>
                <c:pt idx="92">
                  <c:v>0.14010357194541698</c:v>
                </c:pt>
                <c:pt idx="93">
                  <c:v>0.13724767892888304</c:v>
                </c:pt>
                <c:pt idx="94">
                  <c:v>0.12997439743353759</c:v>
                </c:pt>
                <c:pt idx="95">
                  <c:v>0.12691304448775659</c:v>
                </c:pt>
                <c:pt idx="96">
                  <c:v>0.11546892642869609</c:v>
                </c:pt>
                <c:pt idx="97">
                  <c:v>0.10501101603002143</c:v>
                </c:pt>
                <c:pt idx="98">
                  <c:v>0.10501101603002143</c:v>
                </c:pt>
                <c:pt idx="99">
                  <c:v>0.10486719407954849</c:v>
                </c:pt>
                <c:pt idx="100">
                  <c:v>0.10242222092150864</c:v>
                </c:pt>
                <c:pt idx="101">
                  <c:v>0.10203184705593925</c:v>
                </c:pt>
                <c:pt idx="102">
                  <c:v>0.10163120019390751</c:v>
                </c:pt>
                <c:pt idx="103">
                  <c:v>0.10143601326112282</c:v>
                </c:pt>
                <c:pt idx="104">
                  <c:v>9.5272215383711417E-2</c:v>
                </c:pt>
                <c:pt idx="105">
                  <c:v>9.2293046409629251E-2</c:v>
                </c:pt>
                <c:pt idx="106">
                  <c:v>8.4321201154843844E-2</c:v>
                </c:pt>
                <c:pt idx="107">
                  <c:v>8.1177664237364028E-2</c:v>
                </c:pt>
                <c:pt idx="108">
                  <c:v>7.7808121397712468E-2</c:v>
                </c:pt>
                <c:pt idx="109">
                  <c:v>7.7684845440164241E-2</c:v>
                </c:pt>
                <c:pt idx="110">
                  <c:v>7.7561569482616013E-2</c:v>
                </c:pt>
                <c:pt idx="111">
                  <c:v>7.7315017567519559E-2</c:v>
                </c:pt>
                <c:pt idx="112">
                  <c:v>7.7068465652423104E-2</c:v>
                </c:pt>
                <c:pt idx="113">
                  <c:v>7.5075504338726742E-2</c:v>
                </c:pt>
                <c:pt idx="114">
                  <c:v>7.0288287987270562E-2</c:v>
                </c:pt>
                <c:pt idx="115">
                  <c:v>7.0288287987270562E-2</c:v>
                </c:pt>
                <c:pt idx="116">
                  <c:v>7.0144466036797637E-2</c:v>
                </c:pt>
                <c:pt idx="117">
                  <c:v>6.7822768836306002E-2</c:v>
                </c:pt>
                <c:pt idx="118">
                  <c:v>6.7576216921209548E-2</c:v>
                </c:pt>
                <c:pt idx="119">
                  <c:v>6.6466733303275502E-2</c:v>
                </c:pt>
                <c:pt idx="120">
                  <c:v>6.3405380357494504E-2</c:v>
                </c:pt>
                <c:pt idx="121">
                  <c:v>6.075494727020761E-2</c:v>
                </c:pt>
                <c:pt idx="122">
                  <c:v>6.0302935425864096E-2</c:v>
                </c:pt>
                <c:pt idx="123">
                  <c:v>6.0056383510767641E-2</c:v>
                </c:pt>
                <c:pt idx="124">
                  <c:v>5.9953653546144126E-2</c:v>
                </c:pt>
                <c:pt idx="125">
                  <c:v>5.9953653546144126E-2</c:v>
                </c:pt>
                <c:pt idx="126">
                  <c:v>5.9953653546144126E-2</c:v>
                </c:pt>
                <c:pt idx="127">
                  <c:v>5.9707101631047671E-2</c:v>
                </c:pt>
                <c:pt idx="128">
                  <c:v>5.6132098862149066E-2</c:v>
                </c:pt>
                <c:pt idx="129">
                  <c:v>5.2926923965895128E-2</c:v>
                </c:pt>
                <c:pt idx="130">
                  <c:v>5.2926923965895128E-2</c:v>
                </c:pt>
                <c:pt idx="131">
                  <c:v>5.2926923965895128E-2</c:v>
                </c:pt>
                <c:pt idx="132">
                  <c:v>5.0214852899834128E-2</c:v>
                </c:pt>
                <c:pt idx="133">
                  <c:v>4.6537120166311979E-2</c:v>
                </c:pt>
                <c:pt idx="134">
                  <c:v>4.5920740378570857E-2</c:v>
                </c:pt>
                <c:pt idx="135">
                  <c:v>4.5797464421022616E-2</c:v>
                </c:pt>
                <c:pt idx="136">
                  <c:v>4.271556548231692E-2</c:v>
                </c:pt>
                <c:pt idx="137">
                  <c:v>4.271556548231692E-2</c:v>
                </c:pt>
                <c:pt idx="138">
                  <c:v>4.271556548231692E-2</c:v>
                </c:pt>
                <c:pt idx="139">
                  <c:v>4.271556548231692E-2</c:v>
                </c:pt>
                <c:pt idx="140">
                  <c:v>4.2674473496467497E-2</c:v>
                </c:pt>
                <c:pt idx="141">
                  <c:v>4.2427921581371042E-2</c:v>
                </c:pt>
                <c:pt idx="142">
                  <c:v>3.9304930656815951E-2</c:v>
                </c:pt>
                <c:pt idx="143">
                  <c:v>3.6407945654432589E-2</c:v>
                </c:pt>
                <c:pt idx="144">
                  <c:v>3.6407945654432589E-2</c:v>
                </c:pt>
                <c:pt idx="145">
                  <c:v>3.6120301753486739E-2</c:v>
                </c:pt>
                <c:pt idx="146">
                  <c:v>3.5154640086025618E-2</c:v>
                </c:pt>
                <c:pt idx="147">
                  <c:v>3.2586390970437529E-2</c:v>
                </c:pt>
                <c:pt idx="148">
                  <c:v>3.188782721099756E-2</c:v>
                </c:pt>
                <c:pt idx="149">
                  <c:v>3.1764551253449347E-2</c:v>
                </c:pt>
                <c:pt idx="150">
                  <c:v>2.855937635719541E-2</c:v>
                </c:pt>
                <c:pt idx="151">
                  <c:v>2.855937635719541E-2</c:v>
                </c:pt>
                <c:pt idx="152">
                  <c:v>2.8436100399647196E-2</c:v>
                </c:pt>
                <c:pt idx="153">
                  <c:v>2.8189548484550742E-2</c:v>
                </c:pt>
                <c:pt idx="154">
                  <c:v>2.3237964189696897E-2</c:v>
                </c:pt>
                <c:pt idx="155">
                  <c:v>1.3981994377117474E-2</c:v>
                </c:pt>
                <c:pt idx="156">
                  <c:v>6.7087128817720221E-3</c:v>
                </c:pt>
                <c:pt idx="157">
                  <c:v>4.6849325786885998E-3</c:v>
                </c:pt>
                <c:pt idx="158">
                  <c:v>4.541110628215661E-3</c:v>
                </c:pt>
                <c:pt idx="159">
                  <c:v>1.3975737107358721E-3</c:v>
                </c:pt>
                <c:pt idx="160">
                  <c:v>-1.3761353340992766E-3</c:v>
                </c:pt>
                <c:pt idx="161">
                  <c:v>-2.2390670369368537E-3</c:v>
                </c:pt>
                <c:pt idx="162">
                  <c:v>-8.7726927869929416E-3</c:v>
                </c:pt>
                <c:pt idx="163">
                  <c:v>-8.7829657834553043E-3</c:v>
                </c:pt>
                <c:pt idx="164">
                  <c:v>-9.1014286737882144E-3</c:v>
                </c:pt>
                <c:pt idx="165">
                  <c:v>-9.1014286737882144E-3</c:v>
                </c:pt>
                <c:pt idx="166">
                  <c:v>-9.121974666712912E-3</c:v>
                </c:pt>
                <c:pt idx="167">
                  <c:v>-1.2193600608956273E-2</c:v>
                </c:pt>
                <c:pt idx="168">
                  <c:v>-1.267643144268682E-2</c:v>
                </c:pt>
                <c:pt idx="169">
                  <c:v>-1.6744538041778334E-2</c:v>
                </c:pt>
                <c:pt idx="170">
                  <c:v>-1.8490947440378241E-2</c:v>
                </c:pt>
                <c:pt idx="171">
                  <c:v>-1.9497701093688757E-2</c:v>
                </c:pt>
                <c:pt idx="172">
                  <c:v>-2.2743967975792118E-2</c:v>
                </c:pt>
                <c:pt idx="173">
                  <c:v>-2.9647421598492874E-2</c:v>
                </c:pt>
                <c:pt idx="174">
                  <c:v>-2.9791243548965812E-2</c:v>
                </c:pt>
                <c:pt idx="175">
                  <c:v>-3.3489522275412631E-2</c:v>
                </c:pt>
                <c:pt idx="176">
                  <c:v>-1.5881606338940757E-2</c:v>
                </c:pt>
                <c:pt idx="177">
                  <c:v>-4.049570586273693E-2</c:v>
                </c:pt>
                <c:pt idx="178">
                  <c:v>-5.7980345841660591E-2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EE-476F-8CAA-EA1EB301CB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-8979</c:v>
                </c:pt>
                <c:pt idx="1">
                  <c:v>-8309</c:v>
                </c:pt>
                <c:pt idx="2">
                  <c:v>-8113</c:v>
                </c:pt>
                <c:pt idx="3">
                  <c:v>-7916</c:v>
                </c:pt>
                <c:pt idx="4">
                  <c:v>-7442</c:v>
                </c:pt>
                <c:pt idx="5">
                  <c:v>-7426</c:v>
                </c:pt>
                <c:pt idx="6">
                  <c:v>-7264</c:v>
                </c:pt>
                <c:pt idx="7">
                  <c:v>-7117</c:v>
                </c:pt>
                <c:pt idx="8">
                  <c:v>-7050</c:v>
                </c:pt>
                <c:pt idx="9">
                  <c:v>-6922</c:v>
                </c:pt>
                <c:pt idx="10">
                  <c:v>-6802</c:v>
                </c:pt>
                <c:pt idx="11">
                  <c:v>-6787</c:v>
                </c:pt>
                <c:pt idx="12">
                  <c:v>-6743</c:v>
                </c:pt>
                <c:pt idx="13">
                  <c:v>-6422</c:v>
                </c:pt>
                <c:pt idx="14">
                  <c:v>-5753</c:v>
                </c:pt>
                <c:pt idx="15">
                  <c:v>-5439</c:v>
                </c:pt>
                <c:pt idx="16">
                  <c:v>-5081</c:v>
                </c:pt>
                <c:pt idx="17">
                  <c:v>-4717</c:v>
                </c:pt>
                <c:pt idx="18">
                  <c:v>-4705</c:v>
                </c:pt>
                <c:pt idx="19">
                  <c:v>-4255</c:v>
                </c:pt>
                <c:pt idx="20">
                  <c:v>-4251</c:v>
                </c:pt>
                <c:pt idx="21">
                  <c:v>-4248</c:v>
                </c:pt>
                <c:pt idx="22">
                  <c:v>-3938</c:v>
                </c:pt>
                <c:pt idx="23">
                  <c:v>-3903</c:v>
                </c:pt>
                <c:pt idx="24">
                  <c:v>-3872</c:v>
                </c:pt>
                <c:pt idx="25">
                  <c:v>-3861</c:v>
                </c:pt>
                <c:pt idx="26">
                  <c:v>-3711</c:v>
                </c:pt>
                <c:pt idx="27">
                  <c:v>-3694</c:v>
                </c:pt>
                <c:pt idx="28">
                  <c:v>-3693</c:v>
                </c:pt>
                <c:pt idx="29">
                  <c:v>-3574</c:v>
                </c:pt>
                <c:pt idx="30">
                  <c:v>-3532</c:v>
                </c:pt>
                <c:pt idx="31">
                  <c:v>-3393</c:v>
                </c:pt>
                <c:pt idx="32">
                  <c:v>-3267</c:v>
                </c:pt>
                <c:pt idx="33">
                  <c:v>-3220</c:v>
                </c:pt>
                <c:pt idx="34">
                  <c:v>-3215</c:v>
                </c:pt>
                <c:pt idx="35">
                  <c:v>-3213</c:v>
                </c:pt>
                <c:pt idx="36">
                  <c:v>-3209</c:v>
                </c:pt>
                <c:pt idx="37">
                  <c:v>-3208</c:v>
                </c:pt>
                <c:pt idx="38">
                  <c:v>-3203</c:v>
                </c:pt>
                <c:pt idx="39">
                  <c:v>-3202</c:v>
                </c:pt>
                <c:pt idx="40">
                  <c:v>-3201</c:v>
                </c:pt>
                <c:pt idx="41">
                  <c:v>-3045</c:v>
                </c:pt>
                <c:pt idx="42">
                  <c:v>-3016</c:v>
                </c:pt>
                <c:pt idx="43">
                  <c:v>-3015</c:v>
                </c:pt>
                <c:pt idx="44">
                  <c:v>-2891</c:v>
                </c:pt>
                <c:pt idx="45">
                  <c:v>-2867</c:v>
                </c:pt>
                <c:pt idx="46">
                  <c:v>-2866</c:v>
                </c:pt>
                <c:pt idx="47">
                  <c:v>-2865</c:v>
                </c:pt>
                <c:pt idx="48">
                  <c:v>-2849</c:v>
                </c:pt>
                <c:pt idx="49">
                  <c:v>-2849</c:v>
                </c:pt>
                <c:pt idx="50">
                  <c:v>-2836</c:v>
                </c:pt>
                <c:pt idx="51">
                  <c:v>-2735</c:v>
                </c:pt>
                <c:pt idx="52">
                  <c:v>-2722</c:v>
                </c:pt>
                <c:pt idx="53">
                  <c:v>-2716</c:v>
                </c:pt>
                <c:pt idx="54">
                  <c:v>-2710</c:v>
                </c:pt>
                <c:pt idx="55">
                  <c:v>-2578</c:v>
                </c:pt>
                <c:pt idx="56">
                  <c:v>-2567</c:v>
                </c:pt>
                <c:pt idx="57">
                  <c:v>-2561</c:v>
                </c:pt>
                <c:pt idx="58">
                  <c:v>-2554</c:v>
                </c:pt>
                <c:pt idx="59">
                  <c:v>-2548</c:v>
                </c:pt>
                <c:pt idx="60">
                  <c:v>-2538</c:v>
                </c:pt>
                <c:pt idx="61">
                  <c:v>-2529</c:v>
                </c:pt>
                <c:pt idx="62">
                  <c:v>-2525</c:v>
                </c:pt>
                <c:pt idx="63">
                  <c:v>-2519</c:v>
                </c:pt>
                <c:pt idx="64">
                  <c:v>-2513</c:v>
                </c:pt>
                <c:pt idx="65">
                  <c:v>-2507</c:v>
                </c:pt>
                <c:pt idx="66">
                  <c:v>-2495</c:v>
                </c:pt>
                <c:pt idx="67">
                  <c:v>-2374</c:v>
                </c:pt>
                <c:pt idx="68">
                  <c:v>-912</c:v>
                </c:pt>
                <c:pt idx="69">
                  <c:v>-835</c:v>
                </c:pt>
                <c:pt idx="70">
                  <c:v>-708</c:v>
                </c:pt>
                <c:pt idx="71">
                  <c:v>-520</c:v>
                </c:pt>
                <c:pt idx="72">
                  <c:v>-398</c:v>
                </c:pt>
                <c:pt idx="73">
                  <c:v>-103</c:v>
                </c:pt>
                <c:pt idx="74">
                  <c:v>-2</c:v>
                </c:pt>
                <c:pt idx="75">
                  <c:v>0</c:v>
                </c:pt>
                <c:pt idx="76">
                  <c:v>0</c:v>
                </c:pt>
                <c:pt idx="77">
                  <c:v>118</c:v>
                </c:pt>
                <c:pt idx="78">
                  <c:v>171</c:v>
                </c:pt>
                <c:pt idx="79">
                  <c:v>173</c:v>
                </c:pt>
                <c:pt idx="80">
                  <c:v>478</c:v>
                </c:pt>
                <c:pt idx="81">
                  <c:v>525</c:v>
                </c:pt>
                <c:pt idx="82">
                  <c:v>663</c:v>
                </c:pt>
                <c:pt idx="83">
                  <c:v>681</c:v>
                </c:pt>
                <c:pt idx="84">
                  <c:v>854</c:v>
                </c:pt>
                <c:pt idx="85">
                  <c:v>860</c:v>
                </c:pt>
                <c:pt idx="86">
                  <c:v>1022</c:v>
                </c:pt>
                <c:pt idx="87">
                  <c:v>1108</c:v>
                </c:pt>
                <c:pt idx="88">
                  <c:v>1119</c:v>
                </c:pt>
                <c:pt idx="89">
                  <c:v>1196</c:v>
                </c:pt>
                <c:pt idx="90">
                  <c:v>1449</c:v>
                </c:pt>
                <c:pt idx="91">
                  <c:v>1838</c:v>
                </c:pt>
                <c:pt idx="92">
                  <c:v>1998</c:v>
                </c:pt>
                <c:pt idx="93">
                  <c:v>2137</c:v>
                </c:pt>
                <c:pt idx="94">
                  <c:v>2491</c:v>
                </c:pt>
                <c:pt idx="95">
                  <c:v>2640</c:v>
                </c:pt>
                <c:pt idx="96">
                  <c:v>3197</c:v>
                </c:pt>
                <c:pt idx="97">
                  <c:v>3706</c:v>
                </c:pt>
                <c:pt idx="98">
                  <c:v>3706</c:v>
                </c:pt>
                <c:pt idx="99">
                  <c:v>3713</c:v>
                </c:pt>
                <c:pt idx="100">
                  <c:v>3832</c:v>
                </c:pt>
                <c:pt idx="101">
                  <c:v>3851</c:v>
                </c:pt>
                <c:pt idx="102">
                  <c:v>3870.5</c:v>
                </c:pt>
                <c:pt idx="103">
                  <c:v>3880</c:v>
                </c:pt>
                <c:pt idx="104">
                  <c:v>4180</c:v>
                </c:pt>
                <c:pt idx="105">
                  <c:v>4325</c:v>
                </c:pt>
                <c:pt idx="106">
                  <c:v>4713</c:v>
                </c:pt>
                <c:pt idx="107">
                  <c:v>4866</c:v>
                </c:pt>
                <c:pt idx="108">
                  <c:v>5030</c:v>
                </c:pt>
                <c:pt idx="109">
                  <c:v>5036</c:v>
                </c:pt>
                <c:pt idx="110">
                  <c:v>5042</c:v>
                </c:pt>
                <c:pt idx="111">
                  <c:v>5054</c:v>
                </c:pt>
                <c:pt idx="112">
                  <c:v>5066</c:v>
                </c:pt>
                <c:pt idx="113">
                  <c:v>5163</c:v>
                </c:pt>
                <c:pt idx="114">
                  <c:v>5396</c:v>
                </c:pt>
                <c:pt idx="115">
                  <c:v>5396</c:v>
                </c:pt>
                <c:pt idx="116">
                  <c:v>5403</c:v>
                </c:pt>
                <c:pt idx="117">
                  <c:v>5516</c:v>
                </c:pt>
                <c:pt idx="118">
                  <c:v>5528</c:v>
                </c:pt>
                <c:pt idx="119">
                  <c:v>5582</c:v>
                </c:pt>
                <c:pt idx="120">
                  <c:v>5731</c:v>
                </c:pt>
                <c:pt idx="121">
                  <c:v>5860</c:v>
                </c:pt>
                <c:pt idx="122">
                  <c:v>5882</c:v>
                </c:pt>
                <c:pt idx="123">
                  <c:v>5894</c:v>
                </c:pt>
                <c:pt idx="124">
                  <c:v>5899</c:v>
                </c:pt>
                <c:pt idx="125">
                  <c:v>5899</c:v>
                </c:pt>
                <c:pt idx="126">
                  <c:v>5899</c:v>
                </c:pt>
                <c:pt idx="127">
                  <c:v>5911</c:v>
                </c:pt>
                <c:pt idx="128">
                  <c:v>6085</c:v>
                </c:pt>
                <c:pt idx="129">
                  <c:v>6241</c:v>
                </c:pt>
                <c:pt idx="130">
                  <c:v>6241</c:v>
                </c:pt>
                <c:pt idx="131">
                  <c:v>6241</c:v>
                </c:pt>
                <c:pt idx="132">
                  <c:v>6373</c:v>
                </c:pt>
                <c:pt idx="133">
                  <c:v>6552</c:v>
                </c:pt>
                <c:pt idx="134">
                  <c:v>6582</c:v>
                </c:pt>
                <c:pt idx="135">
                  <c:v>6588</c:v>
                </c:pt>
                <c:pt idx="136">
                  <c:v>6738</c:v>
                </c:pt>
                <c:pt idx="137">
                  <c:v>6738</c:v>
                </c:pt>
                <c:pt idx="138">
                  <c:v>6738</c:v>
                </c:pt>
                <c:pt idx="139">
                  <c:v>6738</c:v>
                </c:pt>
                <c:pt idx="140">
                  <c:v>6740</c:v>
                </c:pt>
                <c:pt idx="141">
                  <c:v>6752</c:v>
                </c:pt>
                <c:pt idx="142">
                  <c:v>6904</c:v>
                </c:pt>
                <c:pt idx="143">
                  <c:v>7045</c:v>
                </c:pt>
                <c:pt idx="144">
                  <c:v>7045</c:v>
                </c:pt>
                <c:pt idx="145">
                  <c:v>7059</c:v>
                </c:pt>
                <c:pt idx="146">
                  <c:v>7106</c:v>
                </c:pt>
                <c:pt idx="147">
                  <c:v>7231</c:v>
                </c:pt>
                <c:pt idx="148">
                  <c:v>7265</c:v>
                </c:pt>
                <c:pt idx="149">
                  <c:v>7271</c:v>
                </c:pt>
                <c:pt idx="150">
                  <c:v>7427</c:v>
                </c:pt>
                <c:pt idx="151">
                  <c:v>7427</c:v>
                </c:pt>
                <c:pt idx="152">
                  <c:v>7433</c:v>
                </c:pt>
                <c:pt idx="153">
                  <c:v>7445</c:v>
                </c:pt>
                <c:pt idx="154">
                  <c:v>7686</c:v>
                </c:pt>
                <c:pt idx="155">
                  <c:v>8136.5</c:v>
                </c:pt>
                <c:pt idx="156">
                  <c:v>8490.5</c:v>
                </c:pt>
                <c:pt idx="157">
                  <c:v>8589</c:v>
                </c:pt>
                <c:pt idx="158">
                  <c:v>8596</c:v>
                </c:pt>
                <c:pt idx="159">
                  <c:v>8749</c:v>
                </c:pt>
                <c:pt idx="160">
                  <c:v>8884</c:v>
                </c:pt>
                <c:pt idx="161">
                  <c:v>8926</c:v>
                </c:pt>
                <c:pt idx="162">
                  <c:v>9244</c:v>
                </c:pt>
                <c:pt idx="163">
                  <c:v>9244.5</c:v>
                </c:pt>
                <c:pt idx="164">
                  <c:v>9260</c:v>
                </c:pt>
                <c:pt idx="165">
                  <c:v>9260</c:v>
                </c:pt>
                <c:pt idx="166">
                  <c:v>9261</c:v>
                </c:pt>
                <c:pt idx="167">
                  <c:v>9410.5</c:v>
                </c:pt>
                <c:pt idx="168">
                  <c:v>9434</c:v>
                </c:pt>
                <c:pt idx="169">
                  <c:v>9632</c:v>
                </c:pt>
                <c:pt idx="170">
                  <c:v>9717</c:v>
                </c:pt>
                <c:pt idx="171">
                  <c:v>9766</c:v>
                </c:pt>
                <c:pt idx="172">
                  <c:v>9924</c:v>
                </c:pt>
                <c:pt idx="173">
                  <c:v>10260</c:v>
                </c:pt>
                <c:pt idx="174">
                  <c:v>10267</c:v>
                </c:pt>
                <c:pt idx="175">
                  <c:v>10447</c:v>
                </c:pt>
                <c:pt idx="176">
                  <c:v>9590</c:v>
                </c:pt>
                <c:pt idx="177">
                  <c:v>10788</c:v>
                </c:pt>
                <c:pt idx="178">
                  <c:v>11639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02">
                  <c:v>0.44671044999995502</c:v>
                </c:pt>
                <c:pt idx="141">
                  <c:v>-0.30833520000305725</c:v>
                </c:pt>
                <c:pt idx="146">
                  <c:v>-0.24474060000648024</c:v>
                </c:pt>
                <c:pt idx="155">
                  <c:v>-0.38844615000562044</c:v>
                </c:pt>
                <c:pt idx="156">
                  <c:v>-0.32485155000176746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EE-476F-8CAA-EA1EB301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647312"/>
        <c:axId val="1"/>
      </c:scatterChart>
      <c:valAx>
        <c:axId val="57864731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0329846828848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647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07478356250245"/>
          <c:y val="0.92097264437689974"/>
          <c:w val="0.716418380538253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190500</xdr:colOff>
      <xdr:row>18</xdr:row>
      <xdr:rowOff>38100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28C97B88-9BC3-DC11-41FB-CC6A5B9D4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285750</xdr:colOff>
      <xdr:row>0</xdr:row>
      <xdr:rowOff>0</xdr:rowOff>
    </xdr:from>
    <xdr:to>
      <xdr:col>26</xdr:col>
      <xdr:colOff>571500</xdr:colOff>
      <xdr:row>18</xdr:row>
      <xdr:rowOff>47625</xdr:rowOff>
    </xdr:to>
    <xdr:graphicFrame macro="">
      <xdr:nvGraphicFramePr>
        <xdr:cNvPr id="1031" name="Chart 5">
          <a:extLst>
            <a:ext uri="{FF2B5EF4-FFF2-40B4-BE49-F238E27FC236}">
              <a16:creationId xmlns:a16="http://schemas.microsoft.com/office/drawing/2014/main" id="{336EA6F2-13AB-8A39-4733-6F153929E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615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933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1255" TargetMode="External"/><Relationship Id="rId21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bav-astro.de/sfs/BAVM_link.php?BAVMnr=50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var.astro.cz/oejv/issues/oejv0094.pdf" TargetMode="External"/><Relationship Id="rId25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1255" TargetMode="External"/><Relationship Id="rId16" Type="http://schemas.openxmlformats.org/officeDocument/2006/relationships/hyperlink" Target="http://www.konkoly.hu/cgi-bin/IBVS?5820" TargetMode="External"/><Relationship Id="rId20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konkoly.hu/cgi-bin/IBVS?2164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32" TargetMode="External"/><Relationship Id="rId15" Type="http://schemas.openxmlformats.org/officeDocument/2006/relationships/hyperlink" Target="http://www.konkoly.hu/cgi-bin/IBVS?5835" TargetMode="External"/><Relationship Id="rId23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vsolj.cetus-net.org/no47.pdf" TargetMode="External"/><Relationship Id="rId19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31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74"/>
  <sheetViews>
    <sheetView tabSelected="1" workbookViewId="0">
      <pane xSplit="14" ySplit="22" topLeftCell="O190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49" customFormat="1" ht="20.25">
      <c r="A1" s="75" t="s">
        <v>84</v>
      </c>
    </row>
    <row r="2" spans="1:6" s="49" customFormat="1" ht="12.95" customHeight="1">
      <c r="A2" s="49" t="s">
        <v>28</v>
      </c>
      <c r="C2" s="50" t="s">
        <v>78</v>
      </c>
    </row>
    <row r="3" spans="1:6" s="49" customFormat="1" ht="12.95" customHeight="1" thickBot="1"/>
    <row r="4" spans="1:6" s="49" customFormat="1" ht="12.95" customHeight="1" thickTop="1" thickBot="1">
      <c r="A4" s="51" t="s">
        <v>4</v>
      </c>
      <c r="C4" s="52">
        <v>34423.749100000001</v>
      </c>
      <c r="D4" s="53">
        <v>2.1669051000000001</v>
      </c>
    </row>
    <row r="5" spans="1:6" s="49" customFormat="1" ht="12.95" customHeight="1" thickTop="1">
      <c r="A5" s="54" t="s">
        <v>86</v>
      </c>
      <c r="C5" s="55">
        <v>-9.5</v>
      </c>
      <c r="D5" s="49" t="s">
        <v>87</v>
      </c>
    </row>
    <row r="6" spans="1:6" s="49" customFormat="1" ht="12.95" customHeight="1">
      <c r="A6" s="51" t="s">
        <v>5</v>
      </c>
    </row>
    <row r="7" spans="1:6" s="49" customFormat="1" ht="12.95" customHeight="1">
      <c r="A7" s="49" t="s">
        <v>6</v>
      </c>
      <c r="C7" s="49">
        <f>+C4</f>
        <v>34423.749100000001</v>
      </c>
    </row>
    <row r="8" spans="1:6" s="49" customFormat="1" ht="12.95" customHeight="1">
      <c r="A8" s="49" t="s">
        <v>7</v>
      </c>
      <c r="C8" s="49">
        <f>+D4</f>
        <v>2.1669051000000001</v>
      </c>
    </row>
    <row r="9" spans="1:6" s="49" customFormat="1" ht="12.95" customHeight="1">
      <c r="A9" s="56" t="s">
        <v>91</v>
      </c>
      <c r="B9" s="57">
        <v>190</v>
      </c>
      <c r="C9" s="58" t="str">
        <f>"F"&amp;B9</f>
        <v>F190</v>
      </c>
      <c r="D9" s="59" t="str">
        <f>"G"&amp;B9</f>
        <v>G190</v>
      </c>
    </row>
    <row r="10" spans="1:6" s="49" customFormat="1" ht="12.95" customHeight="1" thickBot="1">
      <c r="C10" s="60" t="s">
        <v>24</v>
      </c>
      <c r="D10" s="60" t="s">
        <v>25</v>
      </c>
    </row>
    <row r="11" spans="1:6" s="49" customFormat="1" ht="12.95" customHeight="1">
      <c r="A11" s="49" t="s">
        <v>20</v>
      </c>
      <c r="C11" s="59">
        <f ca="1">INTERCEPT(INDIRECT($D$9):G990,INDIRECT($C$9):F990)</f>
        <v>0.18115446580897687</v>
      </c>
      <c r="D11" s="61"/>
    </row>
    <row r="12" spans="1:6" s="49" customFormat="1" ht="12.95" customHeight="1">
      <c r="A12" s="49" t="s">
        <v>21</v>
      </c>
      <c r="C12" s="59">
        <f ca="1">SLOPE(INDIRECT($D$9):G990,INDIRECT($C$9):F990)</f>
        <v>-2.0545992924704653E-5</v>
      </c>
      <c r="D12" s="61"/>
    </row>
    <row r="13" spans="1:6" s="49" customFormat="1" ht="12.95" customHeight="1">
      <c r="A13" s="49" t="s">
        <v>23</v>
      </c>
      <c r="C13" s="61" t="s">
        <v>18</v>
      </c>
    </row>
    <row r="14" spans="1:6" s="49" customFormat="1" ht="12.95" customHeight="1"/>
    <row r="15" spans="1:6" s="49" customFormat="1" ht="12.95" customHeight="1">
      <c r="A15" s="62" t="s">
        <v>22</v>
      </c>
      <c r="C15" s="63">
        <f ca="1">(C7+C11)+(C8+C12)*INT(MAX(F21:F3531))</f>
        <v>59644.299578554164</v>
      </c>
      <c r="E15" s="64" t="s">
        <v>95</v>
      </c>
      <c r="F15" s="55">
        <v>1</v>
      </c>
    </row>
    <row r="16" spans="1:6" s="49" customFormat="1" ht="12.95" customHeight="1">
      <c r="A16" s="51" t="s">
        <v>8</v>
      </c>
      <c r="C16" s="65">
        <f ca="1">+C8+C12</f>
        <v>2.1668845540070754</v>
      </c>
      <c r="E16" s="64" t="s">
        <v>88</v>
      </c>
      <c r="F16" s="66">
        <f ca="1">NOW()+15018.5+$C$5/24</f>
        <v>60376.783115046295</v>
      </c>
    </row>
    <row r="17" spans="1:21" s="49" customFormat="1" ht="12.95" customHeight="1" thickBot="1">
      <c r="A17" s="64" t="s">
        <v>83</v>
      </c>
      <c r="C17" s="49">
        <f>COUNT(C21:C2189)</f>
        <v>179</v>
      </c>
      <c r="E17" s="64" t="s">
        <v>96</v>
      </c>
      <c r="F17" s="66">
        <f ca="1">ROUND(2*(F16-$C$7)/$C$8,0)/2+F15</f>
        <v>11978</v>
      </c>
    </row>
    <row r="18" spans="1:21" s="49" customFormat="1" ht="12.95" customHeight="1" thickTop="1" thickBot="1">
      <c r="A18" s="51" t="s">
        <v>9</v>
      </c>
      <c r="C18" s="52">
        <f ca="1">+C15</f>
        <v>59644.299578554164</v>
      </c>
      <c r="D18" s="53">
        <f ca="1">+C16</f>
        <v>2.1668845540070754</v>
      </c>
      <c r="E18" s="64" t="s">
        <v>89</v>
      </c>
      <c r="F18" s="59">
        <f ca="1">ROUND(2*(F16-$C$15)/$C$16,0)/2+F15</f>
        <v>339</v>
      </c>
    </row>
    <row r="19" spans="1:21" s="49" customFormat="1" ht="12.95" customHeight="1" thickTop="1">
      <c r="E19" s="64" t="s">
        <v>90</v>
      </c>
      <c r="F19" s="67">
        <f ca="1">+$C$15+$C$16*F18-15018.5-$C$5/24</f>
        <v>45360.7692756959</v>
      </c>
    </row>
    <row r="20" spans="1:21" s="49" customFormat="1" ht="12.95" customHeight="1" thickBot="1">
      <c r="A20" s="60" t="s">
        <v>10</v>
      </c>
      <c r="B20" s="60" t="s">
        <v>11</v>
      </c>
      <c r="C20" s="60" t="s">
        <v>12</v>
      </c>
      <c r="D20" s="60" t="s">
        <v>17</v>
      </c>
      <c r="E20" s="60" t="s">
        <v>13</v>
      </c>
      <c r="F20" s="60" t="s">
        <v>14</v>
      </c>
      <c r="G20" s="60" t="s">
        <v>15</v>
      </c>
      <c r="H20" s="68" t="s">
        <v>113</v>
      </c>
      <c r="I20" s="68" t="s">
        <v>116</v>
      </c>
      <c r="J20" s="68" t="s">
        <v>110</v>
      </c>
      <c r="K20" s="68" t="s">
        <v>108</v>
      </c>
      <c r="L20" s="68" t="s">
        <v>29</v>
      </c>
      <c r="M20" s="68" t="s">
        <v>3</v>
      </c>
      <c r="N20" s="68" t="s">
        <v>30</v>
      </c>
      <c r="O20" s="68" t="s">
        <v>27</v>
      </c>
      <c r="P20" s="69" t="s">
        <v>26</v>
      </c>
      <c r="Q20" s="60" t="s">
        <v>19</v>
      </c>
      <c r="U20" s="70" t="s">
        <v>2</v>
      </c>
    </row>
    <row r="21" spans="1:21" s="49" customFormat="1" ht="12.95" customHeight="1">
      <c r="A21" s="71" t="s">
        <v>123</v>
      </c>
      <c r="B21" s="72" t="s">
        <v>81</v>
      </c>
      <c r="C21" s="71">
        <v>14967.114</v>
      </c>
      <c r="D21" s="4"/>
      <c r="E21" s="49">
        <f t="shared" ref="E21:E52" si="0">+(C21-C$7)/C$8</f>
        <v>-8978.9973266480374</v>
      </c>
      <c r="F21" s="49">
        <f t="shared" ref="F21:F52" si="1">ROUND(2*E21,0)/2</f>
        <v>-8979</v>
      </c>
      <c r="G21" s="49">
        <f t="shared" ref="G21:G52" si="2">+C21-(C$7+F21*C$8)</f>
        <v>5.7929000013245968E-3</v>
      </c>
      <c r="H21" s="49">
        <f t="shared" ref="H21:H52" si="3">+G21</f>
        <v>5.7929000013245968E-3</v>
      </c>
      <c r="O21" s="49">
        <f t="shared" ref="O21:O52" ca="1" si="4">+C$11+C$12*$F21</f>
        <v>0.36563693627989996</v>
      </c>
      <c r="Q21" s="73" t="s">
        <v>687</v>
      </c>
    </row>
    <row r="22" spans="1:21" s="49" customFormat="1" ht="12.95" customHeight="1">
      <c r="A22" s="71" t="s">
        <v>123</v>
      </c>
      <c r="B22" s="72" t="s">
        <v>81</v>
      </c>
      <c r="C22" s="71">
        <v>16418.946</v>
      </c>
      <c r="D22" s="4"/>
      <c r="E22" s="49">
        <f t="shared" si="0"/>
        <v>-8308.9947501623392</v>
      </c>
      <c r="F22" s="49">
        <f t="shared" si="1"/>
        <v>-8309</v>
      </c>
      <c r="G22" s="49">
        <f t="shared" si="2"/>
        <v>1.1375900001439732E-2</v>
      </c>
      <c r="H22" s="49">
        <f t="shared" si="3"/>
        <v>1.1375900001439732E-2</v>
      </c>
      <c r="O22" s="49">
        <f t="shared" ca="1" si="4"/>
        <v>0.35187112102034784</v>
      </c>
      <c r="Q22" s="74">
        <f t="shared" ref="Q22:Q52" si="5">+C22-15018.5</f>
        <v>1400.4459999999999</v>
      </c>
    </row>
    <row r="23" spans="1:21" s="49" customFormat="1" ht="12.95" customHeight="1">
      <c r="A23" s="71" t="s">
        <v>123</v>
      </c>
      <c r="B23" s="72" t="s">
        <v>81</v>
      </c>
      <c r="C23" s="71">
        <v>16843.657999999999</v>
      </c>
      <c r="D23" s="4"/>
      <c r="E23" s="49">
        <f t="shared" si="0"/>
        <v>-8112.9953960604926</v>
      </c>
      <c r="F23" s="49">
        <f t="shared" si="1"/>
        <v>-8113</v>
      </c>
      <c r="G23" s="49">
        <f t="shared" si="2"/>
        <v>9.9762999998347368E-3</v>
      </c>
      <c r="H23" s="49">
        <f t="shared" si="3"/>
        <v>9.9762999998347368E-3</v>
      </c>
      <c r="O23" s="49">
        <f t="shared" ca="1" si="4"/>
        <v>0.34784410640710572</v>
      </c>
      <c r="Q23" s="74">
        <f t="shared" si="5"/>
        <v>1825.1579999999994</v>
      </c>
    </row>
    <row r="24" spans="1:21" s="49" customFormat="1" ht="12.95" customHeight="1">
      <c r="A24" s="71" t="s">
        <v>123</v>
      </c>
      <c r="B24" s="72" t="s">
        <v>81</v>
      </c>
      <c r="C24" s="71">
        <v>17270.550999999999</v>
      </c>
      <c r="D24" s="4"/>
      <c r="E24" s="49">
        <f t="shared" si="0"/>
        <v>-7915.9895373359914</v>
      </c>
      <c r="F24" s="49">
        <f t="shared" si="1"/>
        <v>-7916</v>
      </c>
      <c r="G24" s="49">
        <f t="shared" si="2"/>
        <v>2.2671599999739556E-2</v>
      </c>
      <c r="H24" s="49">
        <f t="shared" si="3"/>
        <v>2.2671599999739556E-2</v>
      </c>
      <c r="O24" s="49">
        <f t="shared" ca="1" si="4"/>
        <v>0.34379654580093888</v>
      </c>
      <c r="Q24" s="74">
        <f t="shared" si="5"/>
        <v>2252.0509999999995</v>
      </c>
    </row>
    <row r="25" spans="1:21" s="49" customFormat="1" ht="12.95" customHeight="1">
      <c r="A25" s="71" t="s">
        <v>123</v>
      </c>
      <c r="B25" s="72" t="s">
        <v>81</v>
      </c>
      <c r="C25" s="71">
        <v>18297.650000000001</v>
      </c>
      <c r="D25" s="4"/>
      <c r="E25" s="49">
        <f t="shared" si="0"/>
        <v>-7441.9960061933489</v>
      </c>
      <c r="F25" s="49">
        <f t="shared" si="1"/>
        <v>-7442</v>
      </c>
      <c r="G25" s="49">
        <f t="shared" si="2"/>
        <v>8.6541999990004115E-3</v>
      </c>
      <c r="H25" s="49">
        <f t="shared" si="3"/>
        <v>8.6541999990004115E-3</v>
      </c>
      <c r="O25" s="49">
        <f t="shared" ca="1" si="4"/>
        <v>0.33405774515462894</v>
      </c>
      <c r="Q25" s="74">
        <f t="shared" si="5"/>
        <v>3279.1500000000015</v>
      </c>
    </row>
    <row r="26" spans="1:21" s="49" customFormat="1" ht="12.95" customHeight="1">
      <c r="A26" s="71" t="s">
        <v>141</v>
      </c>
      <c r="B26" s="72" t="s">
        <v>81</v>
      </c>
      <c r="C26" s="71">
        <v>18332.29</v>
      </c>
      <c r="D26" s="4"/>
      <c r="E26" s="49">
        <f t="shared" si="0"/>
        <v>-7426.0100730761114</v>
      </c>
      <c r="F26" s="49">
        <f t="shared" si="1"/>
        <v>-7426</v>
      </c>
      <c r="G26" s="49">
        <f t="shared" si="2"/>
        <v>-2.1827399999892805E-2</v>
      </c>
      <c r="H26" s="49">
        <f t="shared" si="3"/>
        <v>-2.1827399999892805E-2</v>
      </c>
      <c r="O26" s="49">
        <f t="shared" ca="1" si="4"/>
        <v>0.33372900926783367</v>
      </c>
      <c r="Q26" s="74">
        <f t="shared" si="5"/>
        <v>3313.7900000000009</v>
      </c>
    </row>
    <row r="27" spans="1:21" s="49" customFormat="1" ht="12.95" customHeight="1">
      <c r="A27" s="71" t="s">
        <v>123</v>
      </c>
      <c r="B27" s="72" t="s">
        <v>81</v>
      </c>
      <c r="C27" s="71">
        <v>18683.349999999999</v>
      </c>
      <c r="D27" s="4"/>
      <c r="E27" s="49">
        <f t="shared" si="0"/>
        <v>-7264.0002093308103</v>
      </c>
      <c r="F27" s="49">
        <f t="shared" si="1"/>
        <v>-7264</v>
      </c>
      <c r="G27" s="49">
        <f t="shared" si="2"/>
        <v>-4.5360000149230473E-4</v>
      </c>
      <c r="H27" s="49">
        <f t="shared" si="3"/>
        <v>-4.5360000149230473E-4</v>
      </c>
      <c r="O27" s="49">
        <f t="shared" ca="1" si="4"/>
        <v>0.33040055841403149</v>
      </c>
      <c r="Q27" s="74">
        <f t="shared" si="5"/>
        <v>3664.8499999999985</v>
      </c>
    </row>
    <row r="28" spans="1:21" s="49" customFormat="1" ht="12.95" customHeight="1">
      <c r="A28" s="71" t="s">
        <v>123</v>
      </c>
      <c r="B28" s="72" t="s">
        <v>81</v>
      </c>
      <c r="C28" s="71">
        <v>19001.877</v>
      </c>
      <c r="D28" s="4"/>
      <c r="E28" s="49">
        <f t="shared" si="0"/>
        <v>-7117.0039241681598</v>
      </c>
      <c r="F28" s="49">
        <f t="shared" si="1"/>
        <v>-7117</v>
      </c>
      <c r="G28" s="49">
        <f t="shared" si="2"/>
        <v>-8.503299999574665E-3</v>
      </c>
      <c r="H28" s="49">
        <f t="shared" si="3"/>
        <v>-8.503299999574665E-3</v>
      </c>
      <c r="O28" s="49">
        <f t="shared" ca="1" si="4"/>
        <v>0.32738029745409991</v>
      </c>
      <c r="Q28" s="74">
        <f t="shared" si="5"/>
        <v>3983.3770000000004</v>
      </c>
    </row>
    <row r="29" spans="1:21" s="49" customFormat="1" ht="12.95" customHeight="1">
      <c r="A29" s="71" t="s">
        <v>152</v>
      </c>
      <c r="B29" s="72" t="s">
        <v>81</v>
      </c>
      <c r="C29" s="71">
        <v>19147.042000000001</v>
      </c>
      <c r="D29" s="4"/>
      <c r="E29" s="49">
        <f t="shared" si="0"/>
        <v>-7050.0120655953042</v>
      </c>
      <c r="F29" s="49">
        <f t="shared" si="1"/>
        <v>-7050</v>
      </c>
      <c r="G29" s="49">
        <f t="shared" si="2"/>
        <v>-2.6144999996176921E-2</v>
      </c>
      <c r="H29" s="49">
        <f t="shared" si="3"/>
        <v>-2.6144999996176921E-2</v>
      </c>
      <c r="O29" s="49">
        <f t="shared" ca="1" si="4"/>
        <v>0.3260037159281447</v>
      </c>
      <c r="Q29" s="74">
        <f t="shared" si="5"/>
        <v>4128.5420000000013</v>
      </c>
    </row>
    <row r="30" spans="1:21" s="49" customFormat="1" ht="12.95" customHeight="1">
      <c r="A30" s="71" t="s">
        <v>157</v>
      </c>
      <c r="B30" s="72" t="s">
        <v>81</v>
      </c>
      <c r="C30" s="71">
        <v>19424.434000000001</v>
      </c>
      <c r="D30" s="4"/>
      <c r="E30" s="49">
        <f t="shared" si="0"/>
        <v>-6921.9990760093733</v>
      </c>
      <c r="F30" s="49">
        <f t="shared" si="1"/>
        <v>-6922</v>
      </c>
      <c r="G30" s="49">
        <f t="shared" si="2"/>
        <v>2.0022000026074238E-3</v>
      </c>
      <c r="H30" s="49">
        <f t="shared" si="3"/>
        <v>2.0022000026074238E-3</v>
      </c>
      <c r="O30" s="49">
        <f t="shared" ca="1" si="4"/>
        <v>0.32337382883378252</v>
      </c>
      <c r="Q30" s="74">
        <f t="shared" si="5"/>
        <v>4405.9340000000011</v>
      </c>
    </row>
    <row r="31" spans="1:21" s="49" customFormat="1" ht="12.95" customHeight="1">
      <c r="A31" s="71" t="s">
        <v>157</v>
      </c>
      <c r="B31" s="72" t="s">
        <v>81</v>
      </c>
      <c r="C31" s="71">
        <v>19684.457999999999</v>
      </c>
      <c r="D31" s="4"/>
      <c r="E31" s="49">
        <f t="shared" si="0"/>
        <v>-6802.001204390539</v>
      </c>
      <c r="F31" s="49">
        <f t="shared" si="1"/>
        <v>-6802</v>
      </c>
      <c r="G31" s="49">
        <f t="shared" si="2"/>
        <v>-2.6098000016645528E-3</v>
      </c>
      <c r="H31" s="49">
        <f t="shared" si="3"/>
        <v>-2.6098000016645528E-3</v>
      </c>
      <c r="O31" s="49">
        <f t="shared" ca="1" si="4"/>
        <v>0.32090830968281792</v>
      </c>
      <c r="Q31" s="74">
        <f t="shared" si="5"/>
        <v>4665.9579999999987</v>
      </c>
    </row>
    <row r="32" spans="1:21">
      <c r="A32" s="40" t="s">
        <v>123</v>
      </c>
      <c r="B32" s="41" t="s">
        <v>81</v>
      </c>
      <c r="C32" s="40">
        <v>19716.95</v>
      </c>
      <c r="D32" s="12"/>
      <c r="E32">
        <f t="shared" si="0"/>
        <v>-6787.006546802626</v>
      </c>
      <c r="F32">
        <f t="shared" si="1"/>
        <v>-6787</v>
      </c>
      <c r="G32">
        <f t="shared" si="2"/>
        <v>-1.4186299998982577E-2</v>
      </c>
      <c r="H32">
        <f t="shared" si="3"/>
        <v>-1.4186299998982577E-2</v>
      </c>
      <c r="O32">
        <f t="shared" ca="1" si="4"/>
        <v>0.32060011978894731</v>
      </c>
      <c r="Q32" s="1">
        <f t="shared" si="5"/>
        <v>4698.4500000000007</v>
      </c>
    </row>
    <row r="33" spans="1:17">
      <c r="A33" s="40" t="s">
        <v>123</v>
      </c>
      <c r="B33" s="41" t="s">
        <v>81</v>
      </c>
      <c r="C33" s="40">
        <v>19812.307000000001</v>
      </c>
      <c r="D33" s="12"/>
      <c r="E33">
        <f t="shared" si="0"/>
        <v>-6743.0004664255948</v>
      </c>
      <c r="F33">
        <f t="shared" si="1"/>
        <v>-6743</v>
      </c>
      <c r="G33">
        <f t="shared" si="2"/>
        <v>-1.0106999980052933E-3</v>
      </c>
      <c r="H33">
        <f t="shared" si="3"/>
        <v>-1.0106999980052933E-3</v>
      </c>
      <c r="O33">
        <f t="shared" ca="1" si="4"/>
        <v>0.31969609610026034</v>
      </c>
      <c r="Q33" s="1">
        <f t="shared" si="5"/>
        <v>4793.8070000000007</v>
      </c>
    </row>
    <row r="34" spans="1:17">
      <c r="A34" s="40" t="s">
        <v>123</v>
      </c>
      <c r="B34" s="41" t="s">
        <v>81</v>
      </c>
      <c r="C34" s="40">
        <v>20507.879000000001</v>
      </c>
      <c r="D34" s="12"/>
      <c r="E34">
        <f t="shared" si="0"/>
        <v>-6422.0025602413316</v>
      </c>
      <c r="F34">
        <f t="shared" si="1"/>
        <v>-6422</v>
      </c>
      <c r="G34">
        <f t="shared" si="2"/>
        <v>-5.5477999994764104E-3</v>
      </c>
      <c r="H34">
        <f t="shared" si="3"/>
        <v>-5.5477999994764104E-3</v>
      </c>
      <c r="O34">
        <f t="shared" ca="1" si="4"/>
        <v>0.31310083237143016</v>
      </c>
      <c r="Q34" s="1">
        <f t="shared" si="5"/>
        <v>5489.3790000000008</v>
      </c>
    </row>
    <row r="35" spans="1:17">
      <c r="A35" s="40" t="s">
        <v>123</v>
      </c>
      <c r="B35" s="41" t="s">
        <v>81</v>
      </c>
      <c r="C35" s="40">
        <v>21957.562999999998</v>
      </c>
      <c r="D35" s="12"/>
      <c r="E35">
        <f t="shared" si="0"/>
        <v>-5752.9912592849596</v>
      </c>
      <c r="F35">
        <f t="shared" si="1"/>
        <v>-5753</v>
      </c>
      <c r="G35">
        <f t="shared" si="2"/>
        <v>1.8940300000394927E-2</v>
      </c>
      <c r="H35">
        <f t="shared" si="3"/>
        <v>1.8940300000394927E-2</v>
      </c>
      <c r="O35">
        <f t="shared" ca="1" si="4"/>
        <v>0.29935556310480271</v>
      </c>
      <c r="Q35" s="1">
        <f t="shared" si="5"/>
        <v>6939.0629999999983</v>
      </c>
    </row>
    <row r="36" spans="1:17">
      <c r="A36" s="40" t="s">
        <v>123</v>
      </c>
      <c r="B36" s="41" t="s">
        <v>81</v>
      </c>
      <c r="C36" s="40">
        <v>22637.95</v>
      </c>
      <c r="D36" s="12"/>
      <c r="E36">
        <f t="shared" si="0"/>
        <v>-5439.0010434697851</v>
      </c>
      <c r="F36">
        <f t="shared" si="1"/>
        <v>-5439</v>
      </c>
      <c r="G36">
        <f t="shared" si="2"/>
        <v>-2.2610999985772651E-3</v>
      </c>
      <c r="H36">
        <f t="shared" si="3"/>
        <v>-2.2610999985772651E-3</v>
      </c>
      <c r="O36">
        <f t="shared" ca="1" si="4"/>
        <v>0.2929041213264455</v>
      </c>
      <c r="Q36" s="1">
        <f t="shared" si="5"/>
        <v>7619.4500000000007</v>
      </c>
    </row>
    <row r="37" spans="1:17">
      <c r="A37" s="40" t="s">
        <v>179</v>
      </c>
      <c r="B37" s="41" t="s">
        <v>81</v>
      </c>
      <c r="C37" s="40">
        <v>23413.712</v>
      </c>
      <c r="D37" s="12"/>
      <c r="E37">
        <f t="shared" si="0"/>
        <v>-5080.9964404994016</v>
      </c>
      <c r="F37">
        <f t="shared" si="1"/>
        <v>-5081</v>
      </c>
      <c r="G37">
        <f t="shared" si="2"/>
        <v>7.7130999998189509E-3</v>
      </c>
      <c r="H37">
        <f t="shared" si="3"/>
        <v>7.7130999998189509E-3</v>
      </c>
      <c r="O37">
        <f t="shared" ca="1" si="4"/>
        <v>0.2855486558594012</v>
      </c>
      <c r="Q37" s="1">
        <f t="shared" si="5"/>
        <v>8395.2119999999995</v>
      </c>
    </row>
    <row r="38" spans="1:17">
      <c r="A38" s="40" t="s">
        <v>184</v>
      </c>
      <c r="B38" s="41" t="s">
        <v>81</v>
      </c>
      <c r="C38" s="40">
        <v>24202.446</v>
      </c>
      <c r="D38" s="12"/>
      <c r="E38">
        <f t="shared" si="0"/>
        <v>-4717.0054193882324</v>
      </c>
      <c r="F38">
        <f t="shared" si="1"/>
        <v>-4717</v>
      </c>
      <c r="G38">
        <f t="shared" si="2"/>
        <v>-1.1743300001398893E-2</v>
      </c>
      <c r="H38">
        <f t="shared" si="3"/>
        <v>-1.1743300001398893E-2</v>
      </c>
      <c r="O38">
        <f t="shared" ca="1" si="4"/>
        <v>0.27806991443480872</v>
      </c>
      <c r="Q38" s="1">
        <f t="shared" si="5"/>
        <v>9183.9459999999999</v>
      </c>
    </row>
    <row r="39" spans="1:17">
      <c r="A39" s="40" t="s">
        <v>188</v>
      </c>
      <c r="B39" s="41" t="s">
        <v>81</v>
      </c>
      <c r="C39" s="40">
        <v>24228.444</v>
      </c>
      <c r="D39" s="12"/>
      <c r="E39">
        <f t="shared" si="0"/>
        <v>-4705.0076627721264</v>
      </c>
      <c r="F39">
        <f t="shared" si="1"/>
        <v>-4705</v>
      </c>
      <c r="G39">
        <f t="shared" si="2"/>
        <v>-1.6604500000539701E-2</v>
      </c>
      <c r="H39">
        <f t="shared" si="3"/>
        <v>-1.6604500000539701E-2</v>
      </c>
      <c r="O39">
        <f t="shared" ca="1" si="4"/>
        <v>0.27782336251971229</v>
      </c>
      <c r="Q39" s="1">
        <f t="shared" si="5"/>
        <v>9209.9439999999995</v>
      </c>
    </row>
    <row r="40" spans="1:17">
      <c r="A40" s="40" t="s">
        <v>193</v>
      </c>
      <c r="B40" s="41" t="s">
        <v>81</v>
      </c>
      <c r="C40" s="40">
        <v>25203.468000000001</v>
      </c>
      <c r="D40" s="12"/>
      <c r="E40">
        <f t="shared" si="0"/>
        <v>-4255.046102388148</v>
      </c>
      <c r="F40">
        <f t="shared" si="1"/>
        <v>-4255</v>
      </c>
      <c r="G40">
        <f t="shared" si="2"/>
        <v>-9.9899499997263774E-2</v>
      </c>
      <c r="H40">
        <f t="shared" si="3"/>
        <v>-9.9899499997263774E-2</v>
      </c>
      <c r="O40">
        <f t="shared" ca="1" si="4"/>
        <v>0.2685776657035952</v>
      </c>
      <c r="Q40" s="1">
        <f t="shared" si="5"/>
        <v>10184.968000000001</v>
      </c>
    </row>
    <row r="41" spans="1:17">
      <c r="A41" s="40" t="s">
        <v>193</v>
      </c>
      <c r="B41" s="41" t="s">
        <v>81</v>
      </c>
      <c r="C41" s="40">
        <v>25212.260999999999</v>
      </c>
      <c r="D41" s="12"/>
      <c r="E41">
        <f t="shared" si="0"/>
        <v>-4250.9882412478528</v>
      </c>
      <c r="F41">
        <f t="shared" si="1"/>
        <v>-4251</v>
      </c>
      <c r="G41">
        <f t="shared" si="2"/>
        <v>2.5480099997366779E-2</v>
      </c>
      <c r="H41">
        <f t="shared" si="3"/>
        <v>2.5480099997366779E-2</v>
      </c>
      <c r="O41">
        <f t="shared" ca="1" si="4"/>
        <v>0.26849548173189636</v>
      </c>
      <c r="Q41" s="1">
        <f t="shared" si="5"/>
        <v>10193.760999999999</v>
      </c>
    </row>
    <row r="42" spans="1:17">
      <c r="A42" s="40" t="s">
        <v>193</v>
      </c>
      <c r="B42" s="41" t="s">
        <v>81</v>
      </c>
      <c r="C42" s="40">
        <v>25218.714</v>
      </c>
      <c r="D42" s="12"/>
      <c r="E42">
        <f t="shared" si="0"/>
        <v>-4248.0102612707869</v>
      </c>
      <c r="F42">
        <f t="shared" si="1"/>
        <v>-4248</v>
      </c>
      <c r="G42">
        <f t="shared" si="2"/>
        <v>-2.22351999982493E-2</v>
      </c>
      <c r="H42">
        <f t="shared" si="3"/>
        <v>-2.22351999982493E-2</v>
      </c>
      <c r="O42">
        <f t="shared" ca="1" si="4"/>
        <v>0.26843384375312224</v>
      </c>
      <c r="Q42" s="1">
        <f t="shared" si="5"/>
        <v>10200.214</v>
      </c>
    </row>
    <row r="43" spans="1:17">
      <c r="A43" s="40" t="s">
        <v>193</v>
      </c>
      <c r="B43" s="41" t="s">
        <v>81</v>
      </c>
      <c r="C43" s="40">
        <v>25890.46</v>
      </c>
      <c r="D43" s="12"/>
      <c r="E43">
        <f t="shared" si="0"/>
        <v>-3938.0077604690678</v>
      </c>
      <c r="F43">
        <f t="shared" si="1"/>
        <v>-3938</v>
      </c>
      <c r="G43">
        <f t="shared" si="2"/>
        <v>-1.6816200000903336E-2</v>
      </c>
      <c r="H43">
        <f t="shared" si="3"/>
        <v>-1.6816200000903336E-2</v>
      </c>
      <c r="O43">
        <f t="shared" ca="1" si="4"/>
        <v>0.26206458594646381</v>
      </c>
      <c r="Q43" s="1">
        <f t="shared" si="5"/>
        <v>10871.96</v>
      </c>
    </row>
    <row r="44" spans="1:17">
      <c r="A44" s="40" t="s">
        <v>193</v>
      </c>
      <c r="B44" s="41" t="s">
        <v>81</v>
      </c>
      <c r="C44" s="40">
        <v>25966.329000000002</v>
      </c>
      <c r="D44" s="12"/>
      <c r="E44">
        <f t="shared" si="0"/>
        <v>-3902.9951519335104</v>
      </c>
      <c r="F44">
        <f t="shared" si="1"/>
        <v>-3903</v>
      </c>
      <c r="G44">
        <f t="shared" si="2"/>
        <v>1.050530000065919E-2</v>
      </c>
      <c r="H44">
        <f t="shared" si="3"/>
        <v>1.050530000065919E-2</v>
      </c>
      <c r="O44">
        <f t="shared" ca="1" si="4"/>
        <v>0.26134547619409915</v>
      </c>
      <c r="Q44" s="1">
        <f t="shared" si="5"/>
        <v>10947.829000000002</v>
      </c>
    </row>
    <row r="45" spans="1:17">
      <c r="A45" s="40" t="s">
        <v>193</v>
      </c>
      <c r="B45" s="41" t="s">
        <v>81</v>
      </c>
      <c r="C45" s="40">
        <v>26033.505000000001</v>
      </c>
      <c r="D45" s="12"/>
      <c r="E45">
        <f t="shared" si="0"/>
        <v>-3871.9942557705917</v>
      </c>
      <c r="F45">
        <f t="shared" si="1"/>
        <v>-3872</v>
      </c>
      <c r="G45">
        <f t="shared" si="2"/>
        <v>1.2447199998860015E-2</v>
      </c>
      <c r="H45">
        <f t="shared" si="3"/>
        <v>1.2447199998860015E-2</v>
      </c>
      <c r="O45">
        <f t="shared" ca="1" si="4"/>
        <v>0.26070855041343327</v>
      </c>
      <c r="Q45" s="1">
        <f t="shared" si="5"/>
        <v>11015.005000000001</v>
      </c>
    </row>
    <row r="46" spans="1:17">
      <c r="A46" s="40" t="s">
        <v>193</v>
      </c>
      <c r="B46" s="41" t="s">
        <v>81</v>
      </c>
      <c r="C46" s="40">
        <v>26057.348000000002</v>
      </c>
      <c r="D46" s="12"/>
      <c r="E46">
        <f t="shared" si="0"/>
        <v>-3860.9910050975459</v>
      </c>
      <c r="F46">
        <f t="shared" si="1"/>
        <v>-3861</v>
      </c>
      <c r="G46">
        <f t="shared" si="2"/>
        <v>1.949110000350629E-2</v>
      </c>
      <c r="H46">
        <f t="shared" si="3"/>
        <v>1.949110000350629E-2</v>
      </c>
      <c r="O46">
        <f t="shared" ca="1" si="4"/>
        <v>0.26048254449126151</v>
      </c>
      <c r="Q46" s="1">
        <f t="shared" si="5"/>
        <v>11038.848000000002</v>
      </c>
    </row>
    <row r="47" spans="1:17">
      <c r="A47" s="40" t="s">
        <v>193</v>
      </c>
      <c r="B47" s="41" t="s">
        <v>81</v>
      </c>
      <c r="C47" s="40">
        <v>26382.348000000002</v>
      </c>
      <c r="D47" s="12"/>
      <c r="E47">
        <f t="shared" si="0"/>
        <v>-3711.0075102042997</v>
      </c>
      <c r="F47">
        <f t="shared" si="1"/>
        <v>-3711</v>
      </c>
      <c r="G47">
        <f t="shared" si="2"/>
        <v>-1.6273899997031549E-2</v>
      </c>
      <c r="H47">
        <f t="shared" si="3"/>
        <v>-1.6273899997031549E-2</v>
      </c>
      <c r="O47">
        <f t="shared" ca="1" si="4"/>
        <v>0.25740064555255582</v>
      </c>
      <c r="Q47" s="1">
        <f t="shared" si="5"/>
        <v>11363.848000000002</v>
      </c>
    </row>
    <row r="48" spans="1:17">
      <c r="A48" s="40" t="s">
        <v>193</v>
      </c>
      <c r="B48" s="41" t="s">
        <v>81</v>
      </c>
      <c r="C48" s="40">
        <v>26419.19</v>
      </c>
      <c r="D48" s="12"/>
      <c r="E48">
        <f t="shared" si="0"/>
        <v>-3694.0053812232027</v>
      </c>
      <c r="F48">
        <f t="shared" si="1"/>
        <v>-3694</v>
      </c>
      <c r="G48">
        <f t="shared" si="2"/>
        <v>-1.1660600001050625E-2</v>
      </c>
      <c r="H48">
        <f t="shared" si="3"/>
        <v>-1.1660600001050625E-2</v>
      </c>
      <c r="O48">
        <f t="shared" ca="1" si="4"/>
        <v>0.25705136367283588</v>
      </c>
      <c r="Q48" s="1">
        <f t="shared" si="5"/>
        <v>11400.689999999999</v>
      </c>
    </row>
    <row r="49" spans="1:17">
      <c r="A49" s="40" t="s">
        <v>193</v>
      </c>
      <c r="B49" s="41" t="s">
        <v>81</v>
      </c>
      <c r="C49" s="40">
        <v>26421.370999999999</v>
      </c>
      <c r="D49" s="12"/>
      <c r="E49">
        <f t="shared" si="0"/>
        <v>-3692.9988766005495</v>
      </c>
      <c r="F49">
        <f t="shared" si="1"/>
        <v>-3693</v>
      </c>
      <c r="G49">
        <f t="shared" si="2"/>
        <v>2.4342999968212098E-3</v>
      </c>
      <c r="H49">
        <f t="shared" si="3"/>
        <v>2.4342999968212098E-3</v>
      </c>
      <c r="O49">
        <f t="shared" ca="1" si="4"/>
        <v>0.25703081767991115</v>
      </c>
      <c r="Q49" s="1">
        <f t="shared" si="5"/>
        <v>11402.870999999999</v>
      </c>
    </row>
    <row r="50" spans="1:17">
      <c r="A50" s="40" t="s">
        <v>193</v>
      </c>
      <c r="B50" s="41" t="s">
        <v>81</v>
      </c>
      <c r="C50" s="40">
        <v>26679.271000000001</v>
      </c>
      <c r="D50" s="12"/>
      <c r="E50">
        <f t="shared" si="0"/>
        <v>-3573.9812048068002</v>
      </c>
      <c r="F50">
        <f t="shared" si="1"/>
        <v>-3574</v>
      </c>
      <c r="G50">
        <f t="shared" si="2"/>
        <v>4.0727399999013869E-2</v>
      </c>
      <c r="H50">
        <f t="shared" si="3"/>
        <v>4.0727399999013869E-2</v>
      </c>
      <c r="O50">
        <f t="shared" ca="1" si="4"/>
        <v>0.25458584452187127</v>
      </c>
      <c r="Q50" s="1">
        <f t="shared" si="5"/>
        <v>11660.771000000001</v>
      </c>
    </row>
    <row r="51" spans="1:17">
      <c r="A51" s="40" t="s">
        <v>193</v>
      </c>
      <c r="B51" s="41" t="s">
        <v>81</v>
      </c>
      <c r="C51" s="40">
        <v>26770.241000000002</v>
      </c>
      <c r="D51" s="12"/>
      <c r="E51">
        <f t="shared" si="0"/>
        <v>-3531.9996708669883</v>
      </c>
      <c r="F51">
        <f t="shared" si="1"/>
        <v>-3532</v>
      </c>
      <c r="G51">
        <f t="shared" si="2"/>
        <v>7.1320000279229134E-4</v>
      </c>
      <c r="H51">
        <f t="shared" si="3"/>
        <v>7.1320000279229134E-4</v>
      </c>
      <c r="O51">
        <f t="shared" ca="1" si="4"/>
        <v>0.2537229128190337</v>
      </c>
      <c r="Q51" s="1">
        <f t="shared" si="5"/>
        <v>11751.741000000002</v>
      </c>
    </row>
    <row r="52" spans="1:17">
      <c r="A52" s="40" t="s">
        <v>179</v>
      </c>
      <c r="B52" s="41" t="s">
        <v>81</v>
      </c>
      <c r="C52" s="40">
        <v>27071.474999999999</v>
      </c>
      <c r="D52" s="12"/>
      <c r="E52">
        <f t="shared" si="0"/>
        <v>-3392.9838920956909</v>
      </c>
      <c r="F52">
        <f t="shared" si="1"/>
        <v>-3393</v>
      </c>
      <c r="G52">
        <f t="shared" si="2"/>
        <v>3.4904299998743227E-2</v>
      </c>
      <c r="H52">
        <f t="shared" si="3"/>
        <v>3.4904299998743227E-2</v>
      </c>
      <c r="O52">
        <f t="shared" ca="1" si="4"/>
        <v>0.25086701980249976</v>
      </c>
      <c r="Q52" s="1">
        <f t="shared" si="5"/>
        <v>12052.974999999999</v>
      </c>
    </row>
    <row r="53" spans="1:17">
      <c r="A53" s="40" t="s">
        <v>228</v>
      </c>
      <c r="B53" s="41" t="s">
        <v>81</v>
      </c>
      <c r="C53" s="40">
        <v>27344.448</v>
      </c>
      <c r="D53" s="12"/>
      <c r="E53">
        <f t="shared" ref="E53:E84" si="6">+(C53-C$7)/C$8</f>
        <v>-3267.0102165526309</v>
      </c>
      <c r="F53">
        <f t="shared" ref="F53:F84" si="7">ROUND(2*E53,0)/2</f>
        <v>-3267</v>
      </c>
      <c r="G53">
        <f t="shared" ref="G53:G84" si="8">+C53-(C$7+F53*C$8)</f>
        <v>-2.213829999891459E-2</v>
      </c>
      <c r="H53">
        <f t="shared" ref="H53:H84" si="9">+G53</f>
        <v>-2.213829999891459E-2</v>
      </c>
      <c r="O53">
        <f t="shared" ref="O53:O84" ca="1" si="10">+C$11+C$12*$F53</f>
        <v>0.24827822469398697</v>
      </c>
      <c r="Q53" s="1">
        <f t="shared" ref="Q53:Q84" si="11">+C53-15018.5</f>
        <v>12325.948</v>
      </c>
    </row>
    <row r="54" spans="1:17">
      <c r="A54" s="40" t="s">
        <v>228</v>
      </c>
      <c r="B54" s="41" t="s">
        <v>81</v>
      </c>
      <c r="C54" s="40">
        <v>27446.326000000001</v>
      </c>
      <c r="D54" s="12"/>
      <c r="E54">
        <f t="shared" si="6"/>
        <v>-3219.9947750365254</v>
      </c>
      <c r="F54">
        <f t="shared" si="7"/>
        <v>-3220</v>
      </c>
      <c r="G54">
        <f t="shared" si="8"/>
        <v>1.1321999998472165E-2</v>
      </c>
      <c r="H54">
        <f t="shared" si="9"/>
        <v>1.1321999998472165E-2</v>
      </c>
      <c r="O54">
        <f t="shared" ca="1" si="10"/>
        <v>0.24731256302652585</v>
      </c>
      <c r="Q54" s="1">
        <f t="shared" si="11"/>
        <v>12427.826000000001</v>
      </c>
    </row>
    <row r="55" spans="1:17">
      <c r="A55" s="40" t="s">
        <v>228</v>
      </c>
      <c r="B55" s="41" t="s">
        <v>81</v>
      </c>
      <c r="C55" s="40">
        <v>27457.156999999999</v>
      </c>
      <c r="D55" s="12"/>
      <c r="E55">
        <f t="shared" si="6"/>
        <v>-3214.9964020113298</v>
      </c>
      <c r="F55">
        <f t="shared" si="7"/>
        <v>-3215</v>
      </c>
      <c r="G55">
        <f t="shared" si="8"/>
        <v>7.7964999982214067E-3</v>
      </c>
      <c r="H55">
        <f t="shared" si="9"/>
        <v>7.7964999982214067E-3</v>
      </c>
      <c r="O55">
        <f t="shared" ca="1" si="10"/>
        <v>0.24720983306190233</v>
      </c>
      <c r="Q55" s="1">
        <f t="shared" si="11"/>
        <v>12438.656999999999</v>
      </c>
    </row>
    <row r="56" spans="1:17">
      <c r="A56" s="40" t="s">
        <v>179</v>
      </c>
      <c r="B56" s="41" t="s">
        <v>81</v>
      </c>
      <c r="C56" s="40">
        <v>27461.47</v>
      </c>
      <c r="D56" s="12"/>
      <c r="E56">
        <f t="shared" si="6"/>
        <v>-3213.0060056621764</v>
      </c>
      <c r="F56">
        <f t="shared" si="7"/>
        <v>-3213</v>
      </c>
      <c r="G56">
        <f t="shared" si="8"/>
        <v>-1.3013700001465622E-2</v>
      </c>
      <c r="H56">
        <f t="shared" si="9"/>
        <v>-1.3013700001465622E-2</v>
      </c>
      <c r="O56">
        <f t="shared" ca="1" si="10"/>
        <v>0.24716874107605291</v>
      </c>
      <c r="Q56" s="1">
        <f t="shared" si="11"/>
        <v>12442.970000000001</v>
      </c>
    </row>
    <row r="57" spans="1:17">
      <c r="A57" s="40" t="s">
        <v>228</v>
      </c>
      <c r="B57" s="41" t="s">
        <v>81</v>
      </c>
      <c r="C57" s="40">
        <v>27470.16</v>
      </c>
      <c r="D57" s="12"/>
      <c r="E57">
        <f t="shared" si="6"/>
        <v>-3208.9956777525699</v>
      </c>
      <c r="F57">
        <f t="shared" si="7"/>
        <v>-3209</v>
      </c>
      <c r="G57">
        <f t="shared" si="8"/>
        <v>9.3659000012848992E-3</v>
      </c>
      <c r="H57">
        <f t="shared" si="9"/>
        <v>9.3659000012848992E-3</v>
      </c>
      <c r="O57">
        <f t="shared" ca="1" si="10"/>
        <v>0.24708655710435412</v>
      </c>
      <c r="Q57" s="1">
        <f t="shared" si="11"/>
        <v>12451.66</v>
      </c>
    </row>
    <row r="58" spans="1:17">
      <c r="A58" s="40" t="s">
        <v>228</v>
      </c>
      <c r="B58" s="41" t="s">
        <v>81</v>
      </c>
      <c r="C58" s="40">
        <v>27472.315999999999</v>
      </c>
      <c r="D58" s="12"/>
      <c r="E58">
        <f t="shared" si="6"/>
        <v>-3208.0007103218327</v>
      </c>
      <c r="F58">
        <f t="shared" si="7"/>
        <v>-3208</v>
      </c>
      <c r="G58">
        <f t="shared" si="8"/>
        <v>-1.5392000022984575E-3</v>
      </c>
      <c r="H58">
        <f t="shared" si="9"/>
        <v>-1.5392000022984575E-3</v>
      </c>
      <c r="O58">
        <f t="shared" ca="1" si="10"/>
        <v>0.2470660111114294</v>
      </c>
      <c r="Q58" s="1">
        <f t="shared" si="11"/>
        <v>12453.815999999999</v>
      </c>
    </row>
    <row r="59" spans="1:17">
      <c r="A59" s="40" t="s">
        <v>228</v>
      </c>
      <c r="B59" s="41" t="s">
        <v>81</v>
      </c>
      <c r="C59" s="40">
        <v>27483.151999999998</v>
      </c>
      <c r="D59" s="12"/>
      <c r="E59">
        <f t="shared" si="6"/>
        <v>-3203.0000298582536</v>
      </c>
      <c r="F59">
        <f t="shared" si="7"/>
        <v>-3203</v>
      </c>
      <c r="G59">
        <f t="shared" si="8"/>
        <v>-6.4700001530582085E-5</v>
      </c>
      <c r="H59">
        <f t="shared" si="9"/>
        <v>-6.4700001530582085E-5</v>
      </c>
      <c r="O59">
        <f t="shared" ca="1" si="10"/>
        <v>0.24696328114680588</v>
      </c>
      <c r="Q59" s="1">
        <f t="shared" si="11"/>
        <v>12464.651999999998</v>
      </c>
    </row>
    <row r="60" spans="1:17">
      <c r="A60" s="40" t="s">
        <v>228</v>
      </c>
      <c r="B60" s="41" t="s">
        <v>81</v>
      </c>
      <c r="C60" s="40">
        <v>27485.31</v>
      </c>
      <c r="D60" s="12"/>
      <c r="E60">
        <f t="shared" si="6"/>
        <v>-3202.0041394521613</v>
      </c>
      <c r="F60">
        <f t="shared" si="7"/>
        <v>-3202</v>
      </c>
      <c r="G60">
        <f t="shared" si="8"/>
        <v>-8.9697999974305276E-3</v>
      </c>
      <c r="H60">
        <f t="shared" si="9"/>
        <v>-8.9697999974305276E-3</v>
      </c>
      <c r="O60">
        <f t="shared" ca="1" si="10"/>
        <v>0.24694273515388115</v>
      </c>
      <c r="Q60" s="1">
        <f t="shared" si="11"/>
        <v>12466.810000000001</v>
      </c>
    </row>
    <row r="61" spans="1:17">
      <c r="A61" s="40" t="s">
        <v>228</v>
      </c>
      <c r="B61" s="41" t="s">
        <v>81</v>
      </c>
      <c r="C61" s="40">
        <v>27487.47</v>
      </c>
      <c r="D61" s="12"/>
      <c r="E61">
        <f t="shared" si="6"/>
        <v>-3201.0073260707168</v>
      </c>
      <c r="F61">
        <f t="shared" si="7"/>
        <v>-3201</v>
      </c>
      <c r="G61">
        <f t="shared" si="8"/>
        <v>-1.5874900000198977E-2</v>
      </c>
      <c r="H61">
        <f t="shared" si="9"/>
        <v>-1.5874900000198977E-2</v>
      </c>
      <c r="O61">
        <f t="shared" ca="1" si="10"/>
        <v>0.24692218916095648</v>
      </c>
      <c r="Q61" s="1">
        <f t="shared" si="11"/>
        <v>12468.970000000001</v>
      </c>
    </row>
    <row r="62" spans="1:17">
      <c r="A62" s="40" t="s">
        <v>228</v>
      </c>
      <c r="B62" s="41" t="s">
        <v>81</v>
      </c>
      <c r="C62" s="40">
        <v>27825.495999999999</v>
      </c>
      <c r="D62" s="12"/>
      <c r="E62">
        <f t="shared" si="6"/>
        <v>-3045.0124927021498</v>
      </c>
      <c r="F62">
        <f t="shared" si="7"/>
        <v>-3045</v>
      </c>
      <c r="G62">
        <f t="shared" si="8"/>
        <v>-2.7070500000263564E-2</v>
      </c>
      <c r="H62">
        <f t="shared" si="9"/>
        <v>-2.7070500000263564E-2</v>
      </c>
      <c r="O62">
        <f t="shared" ca="1" si="10"/>
        <v>0.24371701426470255</v>
      </c>
      <c r="Q62" s="1">
        <f t="shared" si="11"/>
        <v>12806.995999999999</v>
      </c>
    </row>
    <row r="63" spans="1:17">
      <c r="A63" s="40" t="s">
        <v>228</v>
      </c>
      <c r="B63" s="41" t="s">
        <v>81</v>
      </c>
      <c r="C63" s="40">
        <v>27888.351999999999</v>
      </c>
      <c r="D63" s="12"/>
      <c r="E63">
        <f t="shared" si="6"/>
        <v>-3016.0052233021197</v>
      </c>
      <c r="F63">
        <f t="shared" si="7"/>
        <v>-3016</v>
      </c>
      <c r="G63">
        <f t="shared" si="8"/>
        <v>-1.131840000016382E-2</v>
      </c>
      <c r="H63">
        <f t="shared" si="9"/>
        <v>-1.131840000016382E-2</v>
      </c>
      <c r="O63">
        <f t="shared" ca="1" si="10"/>
        <v>0.24312118046988612</v>
      </c>
      <c r="Q63" s="1">
        <f t="shared" si="11"/>
        <v>12869.851999999999</v>
      </c>
    </row>
    <row r="64" spans="1:17">
      <c r="A64" s="40" t="s">
        <v>228</v>
      </c>
      <c r="B64" s="41" t="s">
        <v>81</v>
      </c>
      <c r="C64" s="40">
        <v>27890.499</v>
      </c>
      <c r="D64" s="12"/>
      <c r="E64">
        <f t="shared" si="6"/>
        <v>-3015.0144092604705</v>
      </c>
      <c r="F64">
        <f t="shared" si="7"/>
        <v>-3015</v>
      </c>
      <c r="G64">
        <f t="shared" si="8"/>
        <v>-3.1223500001942739E-2</v>
      </c>
      <c r="H64">
        <f t="shared" si="9"/>
        <v>-3.1223500001942739E-2</v>
      </c>
      <c r="O64">
        <f t="shared" ca="1" si="10"/>
        <v>0.2431006344769614</v>
      </c>
      <c r="Q64" s="1">
        <f t="shared" si="11"/>
        <v>12871.999</v>
      </c>
    </row>
    <row r="65" spans="1:17">
      <c r="A65" s="40" t="s">
        <v>259</v>
      </c>
      <c r="B65" s="41" t="s">
        <v>81</v>
      </c>
      <c r="C65" s="40">
        <v>28159.218000000001</v>
      </c>
      <c r="D65" s="12"/>
      <c r="E65">
        <f t="shared" si="6"/>
        <v>-2891.0039022936444</v>
      </c>
      <c r="F65">
        <f t="shared" si="7"/>
        <v>-2891</v>
      </c>
      <c r="G65">
        <f t="shared" si="8"/>
        <v>-8.4558999988075811E-3</v>
      </c>
      <c r="H65">
        <f t="shared" si="9"/>
        <v>-8.4558999988075811E-3</v>
      </c>
      <c r="O65">
        <f t="shared" ca="1" si="10"/>
        <v>0.24055293135429803</v>
      </c>
      <c r="Q65" s="1">
        <f t="shared" si="11"/>
        <v>13140.718000000001</v>
      </c>
    </row>
    <row r="66" spans="1:17">
      <c r="A66" s="40" t="s">
        <v>259</v>
      </c>
      <c r="B66" s="41" t="s">
        <v>81</v>
      </c>
      <c r="C66" s="40">
        <v>28211.207999999999</v>
      </c>
      <c r="D66" s="12"/>
      <c r="E66">
        <f t="shared" si="6"/>
        <v>-2867.011157987492</v>
      </c>
      <c r="F66">
        <f t="shared" si="7"/>
        <v>-2867</v>
      </c>
      <c r="G66">
        <f t="shared" si="8"/>
        <v>-2.4178300001949538E-2</v>
      </c>
      <c r="H66">
        <f t="shared" si="9"/>
        <v>-2.4178300001949538E-2</v>
      </c>
      <c r="O66">
        <f t="shared" ca="1" si="10"/>
        <v>0.2400598275241051</v>
      </c>
      <c r="Q66" s="1">
        <f t="shared" si="11"/>
        <v>13192.707999999999</v>
      </c>
    </row>
    <row r="67" spans="1:17">
      <c r="A67" s="40" t="s">
        <v>259</v>
      </c>
      <c r="B67" s="41" t="s">
        <v>81</v>
      </c>
      <c r="C67" s="40">
        <v>28213.388999999999</v>
      </c>
      <c r="D67" s="12"/>
      <c r="E67">
        <f t="shared" si="6"/>
        <v>-2866.0046533648388</v>
      </c>
      <c r="F67">
        <f t="shared" si="7"/>
        <v>-2866</v>
      </c>
      <c r="G67">
        <f t="shared" si="8"/>
        <v>-1.0083400000439724E-2</v>
      </c>
      <c r="H67">
        <f t="shared" si="9"/>
        <v>-1.0083400000439724E-2</v>
      </c>
      <c r="O67">
        <f t="shared" ca="1" si="10"/>
        <v>0.2400392815311804</v>
      </c>
      <c r="Q67" s="1">
        <f t="shared" si="11"/>
        <v>13194.888999999999</v>
      </c>
    </row>
    <row r="68" spans="1:17">
      <c r="A68" s="40" t="s">
        <v>259</v>
      </c>
      <c r="B68" s="41" t="s">
        <v>81</v>
      </c>
      <c r="C68" s="40">
        <v>28215.539000000001</v>
      </c>
      <c r="D68" s="12"/>
      <c r="E68">
        <f t="shared" si="6"/>
        <v>-2865.0124548601598</v>
      </c>
      <c r="F68">
        <f t="shared" si="7"/>
        <v>-2865</v>
      </c>
      <c r="G68">
        <f t="shared" si="8"/>
        <v>-2.6988499997969484E-2</v>
      </c>
      <c r="H68">
        <f t="shared" si="9"/>
        <v>-2.6988499997969484E-2</v>
      </c>
      <c r="O68">
        <f t="shared" ca="1" si="10"/>
        <v>0.2400187355382557</v>
      </c>
      <c r="Q68" s="1">
        <f t="shared" si="11"/>
        <v>13197.039000000001</v>
      </c>
    </row>
    <row r="69" spans="1:17">
      <c r="A69" s="40" t="s">
        <v>259</v>
      </c>
      <c r="B69" s="41" t="s">
        <v>81</v>
      </c>
      <c r="C69" s="40">
        <v>28250.222000000002</v>
      </c>
      <c r="D69" s="9"/>
      <c r="E69">
        <f t="shared" si="6"/>
        <v>-2849.0066777728284</v>
      </c>
      <c r="F69">
        <f t="shared" si="7"/>
        <v>-2849</v>
      </c>
      <c r="G69">
        <f t="shared" si="8"/>
        <v>-1.4470099999016384E-2</v>
      </c>
      <c r="H69">
        <f t="shared" si="9"/>
        <v>-1.4470099999016384E-2</v>
      </c>
      <c r="O69">
        <f t="shared" ca="1" si="10"/>
        <v>0.23968999965146043</v>
      </c>
      <c r="Q69" s="1">
        <f t="shared" si="11"/>
        <v>13231.722000000002</v>
      </c>
    </row>
    <row r="70" spans="1:17">
      <c r="A70" s="40" t="s">
        <v>271</v>
      </c>
      <c r="B70" s="41" t="s">
        <v>81</v>
      </c>
      <c r="C70" s="40">
        <v>28250.222000000002</v>
      </c>
      <c r="D70" s="9"/>
      <c r="E70">
        <f t="shared" si="6"/>
        <v>-2849.0066777728284</v>
      </c>
      <c r="F70">
        <f t="shared" si="7"/>
        <v>-2849</v>
      </c>
      <c r="G70">
        <f t="shared" si="8"/>
        <v>-1.4470099999016384E-2</v>
      </c>
      <c r="H70">
        <f t="shared" si="9"/>
        <v>-1.4470099999016384E-2</v>
      </c>
      <c r="O70">
        <f t="shared" ca="1" si="10"/>
        <v>0.23968999965146043</v>
      </c>
      <c r="Q70" s="1">
        <f t="shared" si="11"/>
        <v>13231.722000000002</v>
      </c>
    </row>
    <row r="71" spans="1:17">
      <c r="A71" s="40" t="s">
        <v>259</v>
      </c>
      <c r="B71" s="41" t="s">
        <v>81</v>
      </c>
      <c r="C71" s="40">
        <v>28278.396000000001</v>
      </c>
      <c r="D71" s="9"/>
      <c r="E71">
        <f t="shared" si="6"/>
        <v>-2836.0047239724527</v>
      </c>
      <c r="F71">
        <f t="shared" si="7"/>
        <v>-2836</v>
      </c>
      <c r="G71">
        <f t="shared" si="8"/>
        <v>-1.0236399997666012E-2</v>
      </c>
      <c r="H71">
        <f t="shared" si="9"/>
        <v>-1.0236399997666012E-2</v>
      </c>
      <c r="O71">
        <f t="shared" ca="1" si="10"/>
        <v>0.23942290174343928</v>
      </c>
      <c r="Q71" s="1">
        <f t="shared" si="11"/>
        <v>13259.896000000001</v>
      </c>
    </row>
    <row r="72" spans="1:17">
      <c r="A72" s="40" t="s">
        <v>277</v>
      </c>
      <c r="B72" s="41" t="s">
        <v>81</v>
      </c>
      <c r="C72" s="40">
        <v>28497.249</v>
      </c>
      <c r="D72" s="9"/>
      <c r="E72">
        <f t="shared" si="6"/>
        <v>-2735.0067614866939</v>
      </c>
      <c r="F72">
        <f t="shared" si="7"/>
        <v>-2735</v>
      </c>
      <c r="G72">
        <f t="shared" si="8"/>
        <v>-1.4651500001491513E-2</v>
      </c>
      <c r="H72">
        <f t="shared" si="9"/>
        <v>-1.4651500001491513E-2</v>
      </c>
      <c r="O72">
        <f t="shared" ca="1" si="10"/>
        <v>0.2373477564580441</v>
      </c>
      <c r="Q72" s="1">
        <f t="shared" si="11"/>
        <v>13478.749</v>
      </c>
    </row>
    <row r="73" spans="1:17">
      <c r="A73" s="40" t="s">
        <v>277</v>
      </c>
      <c r="B73" s="41" t="s">
        <v>81</v>
      </c>
      <c r="C73" s="40">
        <v>28525.418000000001</v>
      </c>
      <c r="D73" s="9"/>
      <c r="E73">
        <f t="shared" si="6"/>
        <v>-2722.0071151246998</v>
      </c>
      <c r="F73">
        <f t="shared" si="7"/>
        <v>-2722</v>
      </c>
      <c r="G73">
        <f t="shared" si="8"/>
        <v>-1.5417799997521797E-2</v>
      </c>
      <c r="H73">
        <f t="shared" si="9"/>
        <v>-1.5417799997521797E-2</v>
      </c>
      <c r="O73">
        <f t="shared" ca="1" si="10"/>
        <v>0.23708065855002294</v>
      </c>
      <c r="Q73" s="1">
        <f t="shared" si="11"/>
        <v>13506.918000000001</v>
      </c>
    </row>
    <row r="74" spans="1:17">
      <c r="A74" s="40" t="s">
        <v>277</v>
      </c>
      <c r="B74" s="41" t="s">
        <v>81</v>
      </c>
      <c r="C74" s="40">
        <v>28538.416000000001</v>
      </c>
      <c r="D74" s="9"/>
      <c r="E74">
        <f t="shared" si="6"/>
        <v>-2716.0086983043234</v>
      </c>
      <c r="F74">
        <f t="shared" si="7"/>
        <v>-2716</v>
      </c>
      <c r="G74">
        <f t="shared" si="8"/>
        <v>-1.8848399999114918E-2</v>
      </c>
      <c r="H74">
        <f t="shared" si="9"/>
        <v>-1.8848399999114918E-2</v>
      </c>
      <c r="O74">
        <f t="shared" ca="1" si="10"/>
        <v>0.2369573825924747</v>
      </c>
      <c r="Q74" s="1">
        <f t="shared" si="11"/>
        <v>13519.916000000001</v>
      </c>
    </row>
    <row r="75" spans="1:17">
      <c r="A75" s="40" t="s">
        <v>277</v>
      </c>
      <c r="B75" s="41" t="s">
        <v>81</v>
      </c>
      <c r="C75" s="40">
        <v>28551.416000000001</v>
      </c>
      <c r="D75" s="9"/>
      <c r="E75">
        <f t="shared" si="6"/>
        <v>-2710.0093585085933</v>
      </c>
      <c r="F75">
        <f t="shared" si="7"/>
        <v>-2710</v>
      </c>
      <c r="G75">
        <f t="shared" si="8"/>
        <v>-2.0279000000300584E-2</v>
      </c>
      <c r="H75">
        <f t="shared" si="9"/>
        <v>-2.0279000000300584E-2</v>
      </c>
      <c r="O75">
        <f t="shared" ca="1" si="10"/>
        <v>0.23683410663492649</v>
      </c>
      <c r="Q75" s="1">
        <f t="shared" si="11"/>
        <v>13532.916000000001</v>
      </c>
    </row>
    <row r="76" spans="1:17">
      <c r="A76" s="40" t="s">
        <v>277</v>
      </c>
      <c r="B76" s="41" t="s">
        <v>81</v>
      </c>
      <c r="C76" s="40">
        <v>28837.469000000001</v>
      </c>
      <c r="D76" s="9"/>
      <c r="E76">
        <f t="shared" si="6"/>
        <v>-2577.9994241556769</v>
      </c>
      <c r="F76">
        <f t="shared" si="7"/>
        <v>-2578</v>
      </c>
      <c r="G76">
        <f t="shared" si="8"/>
        <v>1.2478000026021618E-3</v>
      </c>
      <c r="H76">
        <f t="shared" si="9"/>
        <v>1.2478000026021618E-3</v>
      </c>
      <c r="O76">
        <f t="shared" ca="1" si="10"/>
        <v>0.23412203556886546</v>
      </c>
      <c r="Q76" s="1">
        <f t="shared" si="11"/>
        <v>13818.969000000001</v>
      </c>
    </row>
    <row r="77" spans="1:17">
      <c r="A77" s="40" t="s">
        <v>277</v>
      </c>
      <c r="B77" s="41" t="s">
        <v>81</v>
      </c>
      <c r="C77" s="40">
        <v>28861.276999999998</v>
      </c>
      <c r="D77" s="9"/>
      <c r="E77">
        <f t="shared" si="6"/>
        <v>-2567.012325551314</v>
      </c>
      <c r="F77">
        <f t="shared" si="7"/>
        <v>-2567</v>
      </c>
      <c r="G77">
        <f t="shared" si="8"/>
        <v>-2.670830000351998E-2</v>
      </c>
      <c r="H77">
        <f t="shared" si="9"/>
        <v>-2.670830000351998E-2</v>
      </c>
      <c r="O77">
        <f t="shared" ca="1" si="10"/>
        <v>0.2338960296466937</v>
      </c>
      <c r="Q77" s="1">
        <f t="shared" si="11"/>
        <v>13842.776999999998</v>
      </c>
    </row>
    <row r="78" spans="1:17">
      <c r="A78" s="40" t="s">
        <v>277</v>
      </c>
      <c r="B78" s="41" t="s">
        <v>81</v>
      </c>
      <c r="C78" s="40">
        <v>28874.295999999998</v>
      </c>
      <c r="D78" s="9"/>
      <c r="E78">
        <f t="shared" si="6"/>
        <v>-2561.0042174897285</v>
      </c>
      <c r="F78">
        <f t="shared" si="7"/>
        <v>-2561</v>
      </c>
      <c r="G78">
        <f t="shared" si="8"/>
        <v>-9.1389000008348376E-3</v>
      </c>
      <c r="H78">
        <f t="shared" si="9"/>
        <v>-9.1389000008348376E-3</v>
      </c>
      <c r="O78">
        <f t="shared" ca="1" si="10"/>
        <v>0.23377275368914549</v>
      </c>
      <c r="Q78" s="1">
        <f t="shared" si="11"/>
        <v>13855.795999999998</v>
      </c>
    </row>
    <row r="79" spans="1:17">
      <c r="A79" s="40" t="s">
        <v>277</v>
      </c>
      <c r="B79" s="41" t="s">
        <v>81</v>
      </c>
      <c r="C79" s="40">
        <v>28889.486000000001</v>
      </c>
      <c r="D79" s="9"/>
      <c r="E79">
        <f t="shared" si="6"/>
        <v>-2553.9942196822553</v>
      </c>
      <c r="F79">
        <f t="shared" si="7"/>
        <v>-2554</v>
      </c>
      <c r="G79">
        <f t="shared" si="8"/>
        <v>1.2525400001322851E-2</v>
      </c>
      <c r="H79">
        <f t="shared" si="9"/>
        <v>1.2525400001322851E-2</v>
      </c>
      <c r="O79">
        <f t="shared" ca="1" si="10"/>
        <v>0.23362893173867255</v>
      </c>
      <c r="Q79" s="1">
        <f t="shared" si="11"/>
        <v>13870.986000000001</v>
      </c>
    </row>
    <row r="80" spans="1:17">
      <c r="A80" s="40" t="s">
        <v>277</v>
      </c>
      <c r="B80" s="41" t="s">
        <v>81</v>
      </c>
      <c r="C80" s="40">
        <v>28902.473000000002</v>
      </c>
      <c r="D80" s="9"/>
      <c r="E80">
        <f t="shared" si="6"/>
        <v>-2548.0008792263211</v>
      </c>
      <c r="F80">
        <f t="shared" si="7"/>
        <v>-2548</v>
      </c>
      <c r="G80">
        <f t="shared" si="8"/>
        <v>-1.9051999988732859E-3</v>
      </c>
      <c r="H80">
        <f t="shared" si="9"/>
        <v>-1.9051999988732859E-3</v>
      </c>
      <c r="O80">
        <f t="shared" ca="1" si="10"/>
        <v>0.23350565578112434</v>
      </c>
      <c r="Q80" s="1">
        <f t="shared" si="11"/>
        <v>13883.973000000002</v>
      </c>
    </row>
    <row r="81" spans="1:17">
      <c r="A81" s="40" t="s">
        <v>277</v>
      </c>
      <c r="B81" s="41" t="s">
        <v>81</v>
      </c>
      <c r="C81" s="40">
        <v>28924.151000000002</v>
      </c>
      <c r="D81" s="9"/>
      <c r="E81">
        <f t="shared" si="6"/>
        <v>-2537.9967493731033</v>
      </c>
      <c r="F81">
        <f t="shared" si="7"/>
        <v>-2538</v>
      </c>
      <c r="G81">
        <f t="shared" si="8"/>
        <v>7.043800000246847E-3</v>
      </c>
      <c r="H81">
        <f t="shared" si="9"/>
        <v>7.043800000246847E-3</v>
      </c>
      <c r="O81">
        <f t="shared" ca="1" si="10"/>
        <v>0.23330019585187728</v>
      </c>
      <c r="Q81" s="1">
        <f t="shared" si="11"/>
        <v>13905.651000000002</v>
      </c>
    </row>
    <row r="82" spans="1:17">
      <c r="A82" s="40" t="s">
        <v>303</v>
      </c>
      <c r="B82" s="41" t="s">
        <v>81</v>
      </c>
      <c r="C82" s="40">
        <v>28943.635999999999</v>
      </c>
      <c r="D82" s="9"/>
      <c r="E82">
        <f t="shared" si="6"/>
        <v>-2529.0046619946588</v>
      </c>
      <c r="F82">
        <f t="shared" si="7"/>
        <v>-2529</v>
      </c>
      <c r="G82">
        <f t="shared" si="8"/>
        <v>-1.0102100000949576E-2</v>
      </c>
      <c r="H82">
        <f t="shared" si="9"/>
        <v>-1.0102100000949576E-2</v>
      </c>
      <c r="O82">
        <f t="shared" ca="1" si="10"/>
        <v>0.23311528191555494</v>
      </c>
      <c r="Q82" s="1">
        <f t="shared" si="11"/>
        <v>13925.135999999999</v>
      </c>
    </row>
    <row r="83" spans="1:17">
      <c r="A83" s="40" t="s">
        <v>277</v>
      </c>
      <c r="B83" s="41" t="s">
        <v>81</v>
      </c>
      <c r="C83" s="40">
        <v>28952.305</v>
      </c>
      <c r="D83" s="9"/>
      <c r="E83">
        <f t="shared" si="6"/>
        <v>-2525.0040253262591</v>
      </c>
      <c r="F83">
        <f t="shared" si="7"/>
        <v>-2525</v>
      </c>
      <c r="G83">
        <f t="shared" si="8"/>
        <v>-8.722500002477318E-3</v>
      </c>
      <c r="H83">
        <f t="shared" si="9"/>
        <v>-8.722500002477318E-3</v>
      </c>
      <c r="O83">
        <f t="shared" ca="1" si="10"/>
        <v>0.23303309794385613</v>
      </c>
      <c r="Q83" s="1">
        <f t="shared" si="11"/>
        <v>13933.805</v>
      </c>
    </row>
    <row r="84" spans="1:17">
      <c r="A84" s="40" t="s">
        <v>277</v>
      </c>
      <c r="B84" s="41" t="s">
        <v>81</v>
      </c>
      <c r="C84" s="40">
        <v>28965.323</v>
      </c>
      <c r="D84" s="9"/>
      <c r="E84">
        <f t="shared" si="6"/>
        <v>-2518.9963787523507</v>
      </c>
      <c r="F84">
        <f t="shared" si="7"/>
        <v>-2519</v>
      </c>
      <c r="G84">
        <f t="shared" si="8"/>
        <v>7.8469000000040978E-3</v>
      </c>
      <c r="H84">
        <f t="shared" si="9"/>
        <v>7.8469000000040978E-3</v>
      </c>
      <c r="O84">
        <f t="shared" ca="1" si="10"/>
        <v>0.23290982198630789</v>
      </c>
      <c r="Q84" s="1">
        <f t="shared" si="11"/>
        <v>13946.823</v>
      </c>
    </row>
    <row r="85" spans="1:17">
      <c r="A85" s="40" t="s">
        <v>277</v>
      </c>
      <c r="B85" s="41" t="s">
        <v>81</v>
      </c>
      <c r="C85" s="40">
        <v>28978.305</v>
      </c>
      <c r="D85" s="9"/>
      <c r="E85">
        <f t="shared" ref="E85:E116" si="12">+(C85-C$7)/C$8</f>
        <v>-2513.0053457347994</v>
      </c>
      <c r="F85">
        <f t="shared" ref="F85:F116" si="13">ROUND(2*E85,0)/2</f>
        <v>-2513</v>
      </c>
      <c r="G85">
        <f t="shared" ref="G85:G116" si="14">+C85-(C$7+F85*C$8)</f>
        <v>-1.1583700001210673E-2</v>
      </c>
      <c r="H85">
        <f t="shared" ref="H85:H96" si="15">+G85</f>
        <v>-1.1583700001210673E-2</v>
      </c>
      <c r="O85">
        <f t="shared" ref="O85:O116" ca="1" si="16">+C$11+C$12*$F85</f>
        <v>0.23278654602875967</v>
      </c>
      <c r="Q85" s="1">
        <f t="shared" ref="Q85:Q116" si="17">+C85-15018.5</f>
        <v>13959.805</v>
      </c>
    </row>
    <row r="86" spans="1:17">
      <c r="A86" s="40" t="s">
        <v>277</v>
      </c>
      <c r="B86" s="41" t="s">
        <v>81</v>
      </c>
      <c r="C86" s="40">
        <v>28991.327000000001</v>
      </c>
      <c r="D86" s="9"/>
      <c r="E86">
        <f t="shared" si="12"/>
        <v>-2506.9958532101841</v>
      </c>
      <c r="F86">
        <f t="shared" si="13"/>
        <v>-2507</v>
      </c>
      <c r="G86">
        <f t="shared" si="14"/>
        <v>8.9857000020856503E-3</v>
      </c>
      <c r="H86">
        <f t="shared" si="15"/>
        <v>8.9857000020856503E-3</v>
      </c>
      <c r="O86">
        <f t="shared" ca="1" si="16"/>
        <v>0.23266327007121143</v>
      </c>
      <c r="Q86" s="1">
        <f t="shared" si="17"/>
        <v>13972.827000000001</v>
      </c>
    </row>
    <row r="87" spans="1:17">
      <c r="A87" s="40" t="s">
        <v>277</v>
      </c>
      <c r="B87" s="41" t="s">
        <v>81</v>
      </c>
      <c r="C87" s="40">
        <v>29017.304</v>
      </c>
      <c r="D87" s="9"/>
      <c r="E87">
        <f t="shared" si="12"/>
        <v>-2495.0077878352868</v>
      </c>
      <c r="F87">
        <f t="shared" si="13"/>
        <v>-2495</v>
      </c>
      <c r="G87">
        <f t="shared" si="14"/>
        <v>-1.6875500001333421E-2</v>
      </c>
      <c r="H87">
        <f t="shared" si="15"/>
        <v>-1.6875500001333421E-2</v>
      </c>
      <c r="O87">
        <f t="shared" ca="1" si="16"/>
        <v>0.23241671815611498</v>
      </c>
      <c r="Q87" s="1">
        <f t="shared" si="17"/>
        <v>13998.804</v>
      </c>
    </row>
    <row r="88" spans="1:17">
      <c r="A88" s="40" t="s">
        <v>317</v>
      </c>
      <c r="B88" s="41" t="s">
        <v>81</v>
      </c>
      <c r="C88" s="40">
        <v>29279.526999999998</v>
      </c>
      <c r="D88" s="9"/>
      <c r="E88">
        <f t="shared" si="12"/>
        <v>-2373.9951048156204</v>
      </c>
      <c r="F88">
        <f t="shared" si="13"/>
        <v>-2374</v>
      </c>
      <c r="G88">
        <f t="shared" si="14"/>
        <v>1.060739999593352E-2</v>
      </c>
      <c r="H88">
        <f t="shared" si="15"/>
        <v>1.060739999593352E-2</v>
      </c>
      <c r="O88">
        <f t="shared" ca="1" si="16"/>
        <v>0.22993065301222571</v>
      </c>
      <c r="Q88" s="1">
        <f t="shared" si="17"/>
        <v>14261.026999999998</v>
      </c>
    </row>
    <row r="89" spans="1:17">
      <c r="A89" s="40" t="s">
        <v>322</v>
      </c>
      <c r="B89" s="41" t="s">
        <v>81</v>
      </c>
      <c r="C89" s="40">
        <v>32447.525000000001</v>
      </c>
      <c r="D89" s="9"/>
      <c r="E89">
        <f t="shared" si="12"/>
        <v>-912.00306833926379</v>
      </c>
      <c r="F89">
        <f t="shared" si="13"/>
        <v>-912</v>
      </c>
      <c r="G89">
        <f t="shared" si="14"/>
        <v>-6.6488000011304393E-3</v>
      </c>
      <c r="H89">
        <f t="shared" si="15"/>
        <v>-6.6488000011304393E-3</v>
      </c>
      <c r="O89">
        <f t="shared" ca="1" si="16"/>
        <v>0.19989241135630753</v>
      </c>
      <c r="Q89" s="1">
        <f t="shared" si="17"/>
        <v>17429.025000000001</v>
      </c>
    </row>
    <row r="90" spans="1:17">
      <c r="A90" s="40" t="s">
        <v>325</v>
      </c>
      <c r="B90" s="41" t="s">
        <v>81</v>
      </c>
      <c r="C90" s="40">
        <v>32614.383000000002</v>
      </c>
      <c r="D90" s="9"/>
      <c r="E90">
        <f t="shared" si="12"/>
        <v>-835.00015759804114</v>
      </c>
      <c r="F90">
        <f t="shared" si="13"/>
        <v>-835</v>
      </c>
      <c r="G90">
        <f t="shared" si="14"/>
        <v>-3.414999991946388E-4</v>
      </c>
      <c r="H90">
        <f t="shared" si="15"/>
        <v>-3.414999991946388E-4</v>
      </c>
      <c r="O90">
        <f t="shared" ca="1" si="16"/>
        <v>0.19831036990110526</v>
      </c>
      <c r="Q90" s="1">
        <f t="shared" si="17"/>
        <v>17595.883000000002</v>
      </c>
    </row>
    <row r="91" spans="1:17">
      <c r="A91" s="40" t="s">
        <v>325</v>
      </c>
      <c r="B91" s="41" t="s">
        <v>81</v>
      </c>
      <c r="C91" s="40">
        <v>32889.584000000003</v>
      </c>
      <c r="D91" s="9"/>
      <c r="E91">
        <f t="shared" si="12"/>
        <v>-707.99828751152893</v>
      </c>
      <c r="F91">
        <f t="shared" si="13"/>
        <v>-708</v>
      </c>
      <c r="G91">
        <f t="shared" si="14"/>
        <v>3.7108000033185817E-3</v>
      </c>
      <c r="H91">
        <f t="shared" si="15"/>
        <v>3.7108000033185817E-3</v>
      </c>
      <c r="O91">
        <f t="shared" ca="1" si="16"/>
        <v>0.19570102879966778</v>
      </c>
      <c r="Q91" s="1">
        <f t="shared" si="17"/>
        <v>17871.084000000003</v>
      </c>
    </row>
    <row r="92" spans="1:17">
      <c r="A92" s="40" t="s">
        <v>332</v>
      </c>
      <c r="B92" s="41" t="s">
        <v>81</v>
      </c>
      <c r="C92" s="40">
        <v>33296.959999999999</v>
      </c>
      <c r="D92" s="9"/>
      <c r="E92">
        <f t="shared" si="12"/>
        <v>-519.99928377112667</v>
      </c>
      <c r="F92">
        <f t="shared" si="13"/>
        <v>-520</v>
      </c>
      <c r="G92">
        <f t="shared" si="14"/>
        <v>1.5520000015385449E-3</v>
      </c>
      <c r="H92">
        <f t="shared" si="15"/>
        <v>1.5520000015385449E-3</v>
      </c>
      <c r="O92">
        <f t="shared" ca="1" si="16"/>
        <v>0.19183838212982329</v>
      </c>
      <c r="Q92" s="1">
        <f t="shared" si="17"/>
        <v>18278.46</v>
      </c>
    </row>
    <row r="93" spans="1:17">
      <c r="A93" s="40" t="s">
        <v>336</v>
      </c>
      <c r="B93" s="41" t="s">
        <v>81</v>
      </c>
      <c r="C93" s="40">
        <v>33561.326000000001</v>
      </c>
      <c r="D93" s="9"/>
      <c r="E93">
        <f t="shared" si="12"/>
        <v>-397.99763266051656</v>
      </c>
      <c r="F93">
        <f t="shared" si="13"/>
        <v>-398</v>
      </c>
      <c r="G93">
        <f t="shared" si="14"/>
        <v>5.1298000034876168E-3</v>
      </c>
      <c r="H93">
        <f t="shared" si="15"/>
        <v>5.1298000034876168E-3</v>
      </c>
      <c r="O93">
        <f t="shared" ca="1" si="16"/>
        <v>0.18933177099300932</v>
      </c>
      <c r="Q93" s="1">
        <f t="shared" si="17"/>
        <v>18542.826000000001</v>
      </c>
    </row>
    <row r="94" spans="1:17">
      <c r="A94" s="40" t="s">
        <v>317</v>
      </c>
      <c r="B94" s="41" t="s">
        <v>81</v>
      </c>
      <c r="C94" s="40">
        <v>34200.555</v>
      </c>
      <c r="D94" s="9"/>
      <c r="E94">
        <f t="shared" si="12"/>
        <v>-103.00132663862418</v>
      </c>
      <c r="F94">
        <f t="shared" si="13"/>
        <v>-103</v>
      </c>
      <c r="G94">
        <f t="shared" si="14"/>
        <v>-2.8747000033035874E-3</v>
      </c>
      <c r="H94">
        <f t="shared" si="15"/>
        <v>-2.8747000033035874E-3</v>
      </c>
      <c r="O94">
        <f t="shared" ca="1" si="16"/>
        <v>0.18327070308022145</v>
      </c>
      <c r="Q94" s="1">
        <f t="shared" si="17"/>
        <v>19182.055</v>
      </c>
    </row>
    <row r="95" spans="1:17">
      <c r="A95" s="40" t="s">
        <v>342</v>
      </c>
      <c r="B95" s="41" t="s">
        <v>81</v>
      </c>
      <c r="C95" s="40">
        <v>34419.410000000003</v>
      </c>
      <c r="D95" s="9"/>
      <c r="E95">
        <f t="shared" si="12"/>
        <v>-2.0024411775104571</v>
      </c>
      <c r="F95">
        <f t="shared" si="13"/>
        <v>-2</v>
      </c>
      <c r="G95">
        <f t="shared" si="14"/>
        <v>-5.2897999994456768E-3</v>
      </c>
      <c r="H95">
        <f t="shared" si="15"/>
        <v>-5.2897999994456768E-3</v>
      </c>
      <c r="O95">
        <f t="shared" ca="1" si="16"/>
        <v>0.1811955577948263</v>
      </c>
      <c r="Q95" s="1">
        <f t="shared" si="17"/>
        <v>19400.910000000003</v>
      </c>
    </row>
    <row r="96" spans="1:17">
      <c r="A96" t="s">
        <v>16</v>
      </c>
      <c r="C96" s="9">
        <v>34423.749100000001</v>
      </c>
      <c r="D96" s="9" t="s">
        <v>18</v>
      </c>
      <c r="E96">
        <f t="shared" si="12"/>
        <v>0</v>
      </c>
      <c r="F96">
        <f t="shared" si="13"/>
        <v>0</v>
      </c>
      <c r="G96">
        <f t="shared" si="14"/>
        <v>0</v>
      </c>
      <c r="H96">
        <f t="shared" si="15"/>
        <v>0</v>
      </c>
      <c r="O96">
        <f t="shared" ca="1" si="16"/>
        <v>0.18115446580897687</v>
      </c>
      <c r="Q96" s="1">
        <f t="shared" si="17"/>
        <v>19405.249100000001</v>
      </c>
    </row>
    <row r="97" spans="1:17">
      <c r="A97" s="40" t="s">
        <v>346</v>
      </c>
      <c r="B97" s="41" t="s">
        <v>81</v>
      </c>
      <c r="C97" s="40">
        <v>34423.75</v>
      </c>
      <c r="D97" s="9"/>
      <c r="E97">
        <f t="shared" si="12"/>
        <v>4.1533890851609532E-4</v>
      </c>
      <c r="F97">
        <f t="shared" si="13"/>
        <v>0</v>
      </c>
      <c r="G97">
        <f t="shared" si="14"/>
        <v>8.9999999909196049E-4</v>
      </c>
      <c r="I97">
        <f>+G97</f>
        <v>8.9999999909196049E-4</v>
      </c>
      <c r="O97">
        <f t="shared" ca="1" si="16"/>
        <v>0.18115446580897687</v>
      </c>
      <c r="Q97" s="1">
        <f t="shared" si="17"/>
        <v>19405.25</v>
      </c>
    </row>
    <row r="98" spans="1:17">
      <c r="A98" s="40" t="s">
        <v>342</v>
      </c>
      <c r="B98" s="41" t="s">
        <v>81</v>
      </c>
      <c r="C98" s="40">
        <v>34679.459000000003</v>
      </c>
      <c r="D98" s="9"/>
      <c r="E98">
        <f t="shared" si="12"/>
        <v>118.00696763323951</v>
      </c>
      <c r="F98">
        <f t="shared" si="13"/>
        <v>118</v>
      </c>
      <c r="G98">
        <f t="shared" si="14"/>
        <v>1.5098200005013496E-2</v>
      </c>
      <c r="I98">
        <f>+G98</f>
        <v>1.5098200005013496E-2</v>
      </c>
      <c r="O98">
        <f t="shared" ca="1" si="16"/>
        <v>0.17873003864386172</v>
      </c>
      <c r="Q98" s="1">
        <f t="shared" si="17"/>
        <v>19660.959000000003</v>
      </c>
    </row>
    <row r="99" spans="1:17">
      <c r="A99" s="40" t="s">
        <v>352</v>
      </c>
      <c r="B99" s="41" t="s">
        <v>81</v>
      </c>
      <c r="C99" s="40">
        <v>34794.300000000003</v>
      </c>
      <c r="D99" s="9"/>
      <c r="E99">
        <f t="shared" si="12"/>
        <v>171.00467390104069</v>
      </c>
      <c r="F99">
        <f t="shared" si="13"/>
        <v>171</v>
      </c>
      <c r="G99">
        <f t="shared" si="14"/>
        <v>1.012790000095265E-2</v>
      </c>
      <c r="I99">
        <f>+G99</f>
        <v>1.012790000095265E-2</v>
      </c>
      <c r="O99">
        <f t="shared" ca="1" si="16"/>
        <v>0.17764110101885239</v>
      </c>
      <c r="Q99" s="1">
        <f t="shared" si="17"/>
        <v>19775.800000000003</v>
      </c>
    </row>
    <row r="100" spans="1:17">
      <c r="A100" s="40" t="s">
        <v>355</v>
      </c>
      <c r="B100" s="41" t="s">
        <v>81</v>
      </c>
      <c r="C100" s="40">
        <v>34798.629999999997</v>
      </c>
      <c r="D100" s="9"/>
      <c r="E100">
        <f t="shared" si="12"/>
        <v>173.00291554069278</v>
      </c>
      <c r="F100">
        <f t="shared" si="13"/>
        <v>173</v>
      </c>
      <c r="G100">
        <f t="shared" si="14"/>
        <v>6.317699997453019E-3</v>
      </c>
      <c r="H100">
        <f>+G100</f>
        <v>6.317699997453019E-3</v>
      </c>
      <c r="O100">
        <f t="shared" ca="1" si="16"/>
        <v>0.17760000903300296</v>
      </c>
      <c r="Q100" s="1">
        <f t="shared" si="17"/>
        <v>19780.129999999997</v>
      </c>
    </row>
    <row r="101" spans="1:17">
      <c r="A101" s="40" t="s">
        <v>355</v>
      </c>
      <c r="B101" s="41" t="s">
        <v>81</v>
      </c>
      <c r="C101" s="40">
        <v>35459.535000000003</v>
      </c>
      <c r="D101" s="9"/>
      <c r="E101">
        <f t="shared" si="12"/>
        <v>478.00242844045295</v>
      </c>
      <c r="F101">
        <f t="shared" si="13"/>
        <v>478</v>
      </c>
      <c r="G101">
        <f t="shared" si="14"/>
        <v>5.2622000002884306E-3</v>
      </c>
      <c r="H101">
        <f>+G101</f>
        <v>5.2622000002884306E-3</v>
      </c>
      <c r="O101">
        <f t="shared" ca="1" si="16"/>
        <v>0.17133348119096806</v>
      </c>
      <c r="Q101" s="1">
        <f t="shared" si="17"/>
        <v>20441.035000000003</v>
      </c>
    </row>
    <row r="102" spans="1:17">
      <c r="A102" s="40" t="s">
        <v>360</v>
      </c>
      <c r="B102" s="41" t="s">
        <v>81</v>
      </c>
      <c r="C102" s="40">
        <v>35561.381000000001</v>
      </c>
      <c r="D102" s="9"/>
      <c r="E102">
        <f t="shared" si="12"/>
        <v>525.00310235090603</v>
      </c>
      <c r="F102">
        <f t="shared" si="13"/>
        <v>525</v>
      </c>
      <c r="G102">
        <f t="shared" si="14"/>
        <v>6.7225000020698644E-3</v>
      </c>
      <c r="I102">
        <f>+G102</f>
        <v>6.7225000020698644E-3</v>
      </c>
      <c r="O102">
        <f t="shared" ca="1" si="16"/>
        <v>0.17036781952350694</v>
      </c>
      <c r="Q102" s="1">
        <f t="shared" si="17"/>
        <v>20542.881000000001</v>
      </c>
    </row>
    <row r="103" spans="1:17">
      <c r="A103" s="40" t="s">
        <v>366</v>
      </c>
      <c r="B103" s="41" t="s">
        <v>81</v>
      </c>
      <c r="C103" s="40">
        <v>35860.366999999998</v>
      </c>
      <c r="D103" s="9"/>
      <c r="E103">
        <f t="shared" si="12"/>
        <v>662.9814568252192</v>
      </c>
      <c r="F103">
        <f t="shared" si="13"/>
        <v>663</v>
      </c>
      <c r="G103">
        <f t="shared" si="14"/>
        <v>-4.0181300006224774E-2</v>
      </c>
      <c r="I103">
        <f>+G103</f>
        <v>-4.0181300006224774E-2</v>
      </c>
      <c r="O103">
        <f t="shared" ca="1" si="16"/>
        <v>0.16753247249989769</v>
      </c>
      <c r="Q103" s="1">
        <f t="shared" si="17"/>
        <v>20841.866999999998</v>
      </c>
    </row>
    <row r="104" spans="1:17">
      <c r="A104" s="40" t="s">
        <v>366</v>
      </c>
      <c r="B104" s="41" t="s">
        <v>81</v>
      </c>
      <c r="C104" s="40">
        <v>35899.339</v>
      </c>
      <c r="D104" s="9"/>
      <c r="E104">
        <f t="shared" si="12"/>
        <v>680.96655455746486</v>
      </c>
      <c r="F104">
        <f t="shared" si="13"/>
        <v>681</v>
      </c>
      <c r="G104">
        <f t="shared" si="14"/>
        <v>-7.247310000093421E-2</v>
      </c>
      <c r="I104">
        <f>+G104</f>
        <v>-7.247310000093421E-2</v>
      </c>
      <c r="O104">
        <f t="shared" ca="1" si="16"/>
        <v>0.167162644627253</v>
      </c>
      <c r="Q104" s="1">
        <f t="shared" si="17"/>
        <v>20880.839</v>
      </c>
    </row>
    <row r="105" spans="1:17">
      <c r="A105" s="40" t="s">
        <v>366</v>
      </c>
      <c r="B105" s="41" t="s">
        <v>81</v>
      </c>
      <c r="C105" s="40">
        <v>36274.31</v>
      </c>
      <c r="D105" s="9"/>
      <c r="E105">
        <f t="shared" si="12"/>
        <v>854.01105013781944</v>
      </c>
      <c r="F105">
        <f t="shared" si="13"/>
        <v>854</v>
      </c>
      <c r="G105">
        <f t="shared" si="14"/>
        <v>2.3944599997776095E-2</v>
      </c>
      <c r="I105">
        <f>+G105</f>
        <v>2.3944599997776095E-2</v>
      </c>
      <c r="O105">
        <f t="shared" ca="1" si="16"/>
        <v>0.16360818785127909</v>
      </c>
      <c r="Q105" s="1">
        <f t="shared" si="17"/>
        <v>21255.809999999998</v>
      </c>
    </row>
    <row r="106" spans="1:17">
      <c r="A106" s="40" t="s">
        <v>366</v>
      </c>
      <c r="B106" s="41" t="s">
        <v>81</v>
      </c>
      <c r="C106" s="40">
        <v>36287.324999999997</v>
      </c>
      <c r="D106" s="9"/>
      <c r="E106">
        <f t="shared" si="12"/>
        <v>860.01731224869798</v>
      </c>
      <c r="F106">
        <f t="shared" si="13"/>
        <v>860</v>
      </c>
      <c r="G106">
        <f t="shared" si="14"/>
        <v>3.7513999996008351E-2</v>
      </c>
      <c r="I106">
        <f>+G106</f>
        <v>3.7513999996008351E-2</v>
      </c>
      <c r="O106">
        <f t="shared" ca="1" si="16"/>
        <v>0.16348491189373088</v>
      </c>
      <c r="Q106" s="1">
        <f t="shared" si="17"/>
        <v>21268.824999999997</v>
      </c>
    </row>
    <row r="107" spans="1:17">
      <c r="A107" s="40" t="s">
        <v>378</v>
      </c>
      <c r="B107" s="41" t="s">
        <v>81</v>
      </c>
      <c r="C107" s="40">
        <v>36638.332000000002</v>
      </c>
      <c r="D107" s="9"/>
      <c r="E107">
        <f t="shared" si="12"/>
        <v>1022.0027171471428</v>
      </c>
      <c r="F107">
        <f t="shared" si="13"/>
        <v>1022</v>
      </c>
      <c r="G107">
        <f t="shared" si="14"/>
        <v>5.8877999981632456E-3</v>
      </c>
      <c r="H107">
        <f>+G107</f>
        <v>5.8877999981632456E-3</v>
      </c>
      <c r="O107">
        <f t="shared" ca="1" si="16"/>
        <v>0.16015646103992873</v>
      </c>
      <c r="Q107" s="1">
        <f t="shared" si="17"/>
        <v>21619.832000000002</v>
      </c>
    </row>
    <row r="108" spans="1:17">
      <c r="A108" s="40" t="s">
        <v>366</v>
      </c>
      <c r="B108" s="41" t="s">
        <v>81</v>
      </c>
      <c r="C108" s="40">
        <v>36824.614000000001</v>
      </c>
      <c r="D108" s="9"/>
      <c r="E108">
        <f t="shared" si="12"/>
        <v>1107.9695645185386</v>
      </c>
      <c r="F108">
        <f t="shared" si="13"/>
        <v>1108</v>
      </c>
      <c r="G108">
        <f t="shared" si="14"/>
        <v>-6.5950800002610777E-2</v>
      </c>
      <c r="I108">
        <f>+G108</f>
        <v>-6.5950800002610777E-2</v>
      </c>
      <c r="O108">
        <f t="shared" ca="1" si="16"/>
        <v>0.15838950564840412</v>
      </c>
      <c r="Q108" s="1">
        <f t="shared" si="17"/>
        <v>21806.114000000001</v>
      </c>
    </row>
    <row r="109" spans="1:17">
      <c r="A109" s="40" t="s">
        <v>366</v>
      </c>
      <c r="B109" s="41" t="s">
        <v>81</v>
      </c>
      <c r="C109" s="40">
        <v>36848.589</v>
      </c>
      <c r="D109" s="9"/>
      <c r="E109">
        <f t="shared" si="12"/>
        <v>1119.0337315648935</v>
      </c>
      <c r="F109">
        <f t="shared" si="13"/>
        <v>1119</v>
      </c>
      <c r="G109">
        <f t="shared" si="14"/>
        <v>7.3093099999823608E-2</v>
      </c>
      <c r="I109">
        <f>+G109</f>
        <v>7.3093099999823608E-2</v>
      </c>
      <c r="O109">
        <f t="shared" ca="1" si="16"/>
        <v>0.15816349972623236</v>
      </c>
      <c r="Q109" s="1">
        <f t="shared" si="17"/>
        <v>21830.089</v>
      </c>
    </row>
    <row r="110" spans="1:17">
      <c r="A110" s="40" t="s">
        <v>387</v>
      </c>
      <c r="B110" s="41" t="s">
        <v>81</v>
      </c>
      <c r="C110" s="40">
        <v>37015.358</v>
      </c>
      <c r="D110" s="9"/>
      <c r="E110">
        <f t="shared" si="12"/>
        <v>1195.9955699028994</v>
      </c>
      <c r="F110">
        <f t="shared" si="13"/>
        <v>1196</v>
      </c>
      <c r="G110">
        <f t="shared" si="14"/>
        <v>-9.5996000018203631E-3</v>
      </c>
      <c r="H110">
        <f>+G110</f>
        <v>-9.5996000018203631E-3</v>
      </c>
      <c r="O110">
        <f t="shared" ca="1" si="16"/>
        <v>0.15658145827103009</v>
      </c>
      <c r="Q110" s="1">
        <f t="shared" si="17"/>
        <v>21996.858</v>
      </c>
    </row>
    <row r="111" spans="1:17">
      <c r="A111" s="40" t="s">
        <v>391</v>
      </c>
      <c r="B111" s="41" t="s">
        <v>81</v>
      </c>
      <c r="C111" s="40">
        <v>37563.608</v>
      </c>
      <c r="D111" s="9"/>
      <c r="E111">
        <f t="shared" si="12"/>
        <v>1449.0061885958914</v>
      </c>
      <c r="F111">
        <f t="shared" si="13"/>
        <v>1449</v>
      </c>
      <c r="G111">
        <f t="shared" si="14"/>
        <v>1.3410100000328384E-2</v>
      </c>
      <c r="I111">
        <f>+G111</f>
        <v>1.3410100000328384E-2</v>
      </c>
      <c r="O111">
        <f t="shared" ca="1" si="16"/>
        <v>0.15138332206107982</v>
      </c>
      <c r="Q111" s="1">
        <f t="shared" si="17"/>
        <v>22545.108</v>
      </c>
    </row>
    <row r="112" spans="1:17">
      <c r="A112" s="40" t="s">
        <v>395</v>
      </c>
      <c r="B112" s="41" t="s">
        <v>81</v>
      </c>
      <c r="C112" s="40">
        <v>38406.514000000003</v>
      </c>
      <c r="D112" s="9"/>
      <c r="E112">
        <f t="shared" si="12"/>
        <v>1837.9969201235447</v>
      </c>
      <c r="F112">
        <f t="shared" si="13"/>
        <v>1838</v>
      </c>
      <c r="G112">
        <f t="shared" si="14"/>
        <v>-6.673799995041918E-3</v>
      </c>
      <c r="I112">
        <f>+G112</f>
        <v>-6.673799995041918E-3</v>
      </c>
      <c r="O112">
        <f t="shared" ca="1" si="16"/>
        <v>0.14339093081336973</v>
      </c>
      <c r="Q112" s="1">
        <f t="shared" si="17"/>
        <v>23388.014000000003</v>
      </c>
    </row>
    <row r="113" spans="1:34">
      <c r="A113" s="40" t="s">
        <v>395</v>
      </c>
      <c r="B113" s="41" t="s">
        <v>81</v>
      </c>
      <c r="C113" s="40">
        <v>38753.269999999997</v>
      </c>
      <c r="D113" s="9"/>
      <c r="E113">
        <f t="shared" si="12"/>
        <v>1998.0205409087807</v>
      </c>
      <c r="F113">
        <f t="shared" si="13"/>
        <v>1998</v>
      </c>
      <c r="G113">
        <f t="shared" si="14"/>
        <v>4.4510199993965216E-2</v>
      </c>
      <c r="I113">
        <f>+G113</f>
        <v>4.4510199993965216E-2</v>
      </c>
      <c r="O113">
        <f t="shared" ca="1" si="16"/>
        <v>0.14010357194541698</v>
      </c>
      <c r="Q113" s="1">
        <f t="shared" si="17"/>
        <v>23734.769999999997</v>
      </c>
    </row>
    <row r="114" spans="1:34">
      <c r="A114" s="40" t="s">
        <v>79</v>
      </c>
      <c r="B114" s="41" t="s">
        <v>81</v>
      </c>
      <c r="C114" s="40">
        <v>39054.383999999998</v>
      </c>
      <c r="D114" s="9"/>
      <c r="E114">
        <f t="shared" si="12"/>
        <v>2136.9809411588894</v>
      </c>
      <c r="F114">
        <f t="shared" si="13"/>
        <v>2137</v>
      </c>
      <c r="G114">
        <f t="shared" si="14"/>
        <v>-4.1298700001789257E-2</v>
      </c>
      <c r="I114">
        <f>+G114</f>
        <v>-4.1298700001789257E-2</v>
      </c>
      <c r="O114">
        <f t="shared" ca="1" si="16"/>
        <v>0.13724767892888304</v>
      </c>
      <c r="Q114" s="1">
        <f t="shared" si="17"/>
        <v>24035.883999999998</v>
      </c>
      <c r="R114" t="s">
        <v>116</v>
      </c>
    </row>
    <row r="115" spans="1:34">
      <c r="A115" s="40" t="s">
        <v>79</v>
      </c>
      <c r="B115" s="41" t="s">
        <v>81</v>
      </c>
      <c r="C115" s="40">
        <v>39821.531999999999</v>
      </c>
      <c r="D115" s="9"/>
      <c r="E115">
        <f t="shared" si="12"/>
        <v>2491.0102892830878</v>
      </c>
      <c r="F115">
        <f t="shared" si="13"/>
        <v>2491</v>
      </c>
      <c r="G115">
        <f t="shared" si="14"/>
        <v>2.2295900002063718E-2</v>
      </c>
      <c r="I115">
        <f>+G115</f>
        <v>2.2295900002063718E-2</v>
      </c>
      <c r="O115">
        <f t="shared" ca="1" si="16"/>
        <v>0.12997439743353759</v>
      </c>
      <c r="Q115" s="1">
        <f t="shared" si="17"/>
        <v>24803.031999999999</v>
      </c>
    </row>
    <row r="116" spans="1:34">
      <c r="A116" s="40" t="s">
        <v>411</v>
      </c>
      <c r="B116" s="41" t="s">
        <v>81</v>
      </c>
      <c r="C116" s="40">
        <v>40144.375</v>
      </c>
      <c r="D116" s="9"/>
      <c r="E116">
        <f t="shared" si="12"/>
        <v>2639.9983552579201</v>
      </c>
      <c r="F116">
        <f t="shared" si="13"/>
        <v>2640</v>
      </c>
      <c r="G116">
        <f t="shared" si="14"/>
        <v>-3.56399999873247E-3</v>
      </c>
      <c r="H116">
        <f>+G116</f>
        <v>-3.56399999873247E-3</v>
      </c>
      <c r="O116">
        <f t="shared" ca="1" si="16"/>
        <v>0.12691304448775659</v>
      </c>
      <c r="Q116" s="1">
        <f t="shared" si="17"/>
        <v>25125.875</v>
      </c>
    </row>
    <row r="117" spans="1:34">
      <c r="A117" s="40" t="s">
        <v>395</v>
      </c>
      <c r="B117" s="41" t="s">
        <v>81</v>
      </c>
      <c r="C117" s="40">
        <v>41351.339999999997</v>
      </c>
      <c r="D117" s="9"/>
      <c r="E117">
        <f t="shared" ref="E117:E147" si="18">+(C117-C$7)/C$8</f>
        <v>3196.9978288389257</v>
      </c>
      <c r="F117">
        <f t="shared" ref="F117:F147" si="19">ROUND(2*E117,0)/2</f>
        <v>3197</v>
      </c>
      <c r="G117">
        <f t="shared" ref="G117:G122" si="20">+C117-(C$7+F117*C$8)</f>
        <v>-4.7047000043676235E-3</v>
      </c>
      <c r="I117">
        <f t="shared" ref="I117:I122" si="21">+G117</f>
        <v>-4.7047000043676235E-3</v>
      </c>
      <c r="O117">
        <f t="shared" ref="O117:O147" ca="1" si="22">+C$11+C$12*$F117</f>
        <v>0.11546892642869609</v>
      </c>
      <c r="Q117" s="1">
        <f t="shared" ref="Q117:Q147" si="23">+C117-15018.5</f>
        <v>26332.839999999997</v>
      </c>
    </row>
    <row r="118" spans="1:34">
      <c r="A118" s="40" t="s">
        <v>417</v>
      </c>
      <c r="B118" s="41" t="s">
        <v>81</v>
      </c>
      <c r="C118" s="40">
        <v>42454.292999999998</v>
      </c>
      <c r="D118" s="9"/>
      <c r="E118">
        <f t="shared" si="18"/>
        <v>3705.9970462019755</v>
      </c>
      <c r="F118">
        <f t="shared" si="19"/>
        <v>3706</v>
      </c>
      <c r="G118">
        <f t="shared" si="20"/>
        <v>-6.4006000029621646E-3</v>
      </c>
      <c r="I118">
        <f t="shared" si="21"/>
        <v>-6.4006000029621646E-3</v>
      </c>
      <c r="O118">
        <f t="shared" ca="1" si="22"/>
        <v>0.10501101603002143</v>
      </c>
      <c r="Q118" s="1">
        <f t="shared" si="23"/>
        <v>27435.792999999998</v>
      </c>
    </row>
    <row r="119" spans="1:34">
      <c r="A119" s="40" t="s">
        <v>395</v>
      </c>
      <c r="B119" s="41" t="s">
        <v>81</v>
      </c>
      <c r="C119" s="40">
        <v>42454.311999999998</v>
      </c>
      <c r="D119" s="9"/>
      <c r="E119">
        <f t="shared" si="18"/>
        <v>3706.005814467831</v>
      </c>
      <c r="F119">
        <f t="shared" si="19"/>
        <v>3706</v>
      </c>
      <c r="G119">
        <f t="shared" si="20"/>
        <v>1.2599399997270666E-2</v>
      </c>
      <c r="I119">
        <f t="shared" si="21"/>
        <v>1.2599399997270666E-2</v>
      </c>
      <c r="O119">
        <f t="shared" ca="1" si="22"/>
        <v>0.10501101603002143</v>
      </c>
      <c r="Q119" s="1">
        <f t="shared" si="23"/>
        <v>27435.811999999998</v>
      </c>
    </row>
    <row r="120" spans="1:34">
      <c r="A120" t="s">
        <v>33</v>
      </c>
      <c r="C120" s="9">
        <v>42469.482000000004</v>
      </c>
      <c r="D120" s="9"/>
      <c r="E120">
        <f t="shared" si="18"/>
        <v>3713.0065825217735</v>
      </c>
      <c r="F120">
        <f t="shared" si="19"/>
        <v>3713</v>
      </c>
      <c r="G120">
        <f t="shared" si="20"/>
        <v>1.4263700002629776E-2</v>
      </c>
      <c r="I120">
        <f t="shared" si="21"/>
        <v>1.4263700002629776E-2</v>
      </c>
      <c r="O120">
        <f t="shared" ca="1" si="22"/>
        <v>0.10486719407954849</v>
      </c>
      <c r="Q120" s="1">
        <f t="shared" si="23"/>
        <v>27450.982000000004</v>
      </c>
      <c r="AB120" t="s">
        <v>31</v>
      </c>
      <c r="AC120">
        <v>11</v>
      </c>
      <c r="AE120" t="s">
        <v>32</v>
      </c>
      <c r="AH120" t="s">
        <v>34</v>
      </c>
    </row>
    <row r="121" spans="1:34">
      <c r="A121" t="s">
        <v>35</v>
      </c>
      <c r="C121" s="9">
        <v>42727.349000000002</v>
      </c>
      <c r="D121" s="9"/>
      <c r="E121">
        <f t="shared" si="18"/>
        <v>3832.0090252221939</v>
      </c>
      <c r="F121">
        <f t="shared" si="19"/>
        <v>3832</v>
      </c>
      <c r="G121">
        <f t="shared" si="20"/>
        <v>1.955679999809945E-2</v>
      </c>
      <c r="I121">
        <f t="shared" si="21"/>
        <v>1.955679999809945E-2</v>
      </c>
      <c r="O121">
        <f t="shared" ca="1" si="22"/>
        <v>0.10242222092150864</v>
      </c>
      <c r="Q121" s="1">
        <f t="shared" si="23"/>
        <v>27708.849000000002</v>
      </c>
      <c r="AB121" t="s">
        <v>31</v>
      </c>
      <c r="AC121">
        <v>6</v>
      </c>
      <c r="AE121" t="s">
        <v>32</v>
      </c>
      <c r="AH121" t="s">
        <v>34</v>
      </c>
    </row>
    <row r="122" spans="1:34">
      <c r="A122" t="s">
        <v>36</v>
      </c>
      <c r="C122" s="9">
        <v>42768.497000000003</v>
      </c>
      <c r="D122" s="9"/>
      <c r="E122">
        <f t="shared" si="18"/>
        <v>3850.998320138709</v>
      </c>
      <c r="F122">
        <f t="shared" si="19"/>
        <v>3851</v>
      </c>
      <c r="G122">
        <f t="shared" si="20"/>
        <v>-3.6400999961188063E-3</v>
      </c>
      <c r="I122">
        <f t="shared" si="21"/>
        <v>-3.6400999961188063E-3</v>
      </c>
      <c r="O122">
        <f t="shared" ca="1" si="22"/>
        <v>0.10203184705593925</v>
      </c>
      <c r="Q122" s="1">
        <f t="shared" si="23"/>
        <v>27749.997000000003</v>
      </c>
      <c r="AB122" t="s">
        <v>31</v>
      </c>
      <c r="AC122">
        <v>6</v>
      </c>
      <c r="AE122" t="s">
        <v>32</v>
      </c>
      <c r="AH122" t="s">
        <v>34</v>
      </c>
    </row>
    <row r="123" spans="1:34">
      <c r="A123" t="s">
        <v>37</v>
      </c>
      <c r="C123" s="9">
        <v>42811.201999999997</v>
      </c>
      <c r="D123" s="9"/>
      <c r="E123">
        <f t="shared" si="18"/>
        <v>3870.706151367679</v>
      </c>
      <c r="F123">
        <f t="shared" si="19"/>
        <v>3870.5</v>
      </c>
      <c r="O123">
        <f t="shared" ca="1" si="22"/>
        <v>0.10163120019390751</v>
      </c>
      <c r="Q123" s="1">
        <f t="shared" si="23"/>
        <v>27792.701999999997</v>
      </c>
      <c r="U123" s="11">
        <v>0.44671044999995502</v>
      </c>
      <c r="AB123" t="s">
        <v>31</v>
      </c>
      <c r="AH123" t="s">
        <v>38</v>
      </c>
    </row>
    <row r="124" spans="1:34">
      <c r="A124" s="40" t="s">
        <v>434</v>
      </c>
      <c r="B124" s="41" t="s">
        <v>81</v>
      </c>
      <c r="C124" s="40">
        <v>42831.356</v>
      </c>
      <c r="D124" s="9"/>
      <c r="E124">
        <f t="shared" si="18"/>
        <v>3880.006974001768</v>
      </c>
      <c r="F124">
        <f t="shared" si="19"/>
        <v>3880</v>
      </c>
      <c r="G124">
        <f t="shared" ref="G124:G161" si="24">+C124-(C$7+F124*C$8)</f>
        <v>1.511200000095414E-2</v>
      </c>
      <c r="I124">
        <f>+G124</f>
        <v>1.511200000095414E-2</v>
      </c>
      <c r="O124">
        <f t="shared" ca="1" si="22"/>
        <v>0.10143601326112282</v>
      </c>
      <c r="Q124" s="1">
        <f t="shared" si="23"/>
        <v>27812.856</v>
      </c>
    </row>
    <row r="125" spans="1:34">
      <c r="A125" t="s">
        <v>39</v>
      </c>
      <c r="C125" s="9">
        <v>43481.4</v>
      </c>
      <c r="D125" s="9"/>
      <c r="E125">
        <f t="shared" si="18"/>
        <v>4179.9942692460318</v>
      </c>
      <c r="F125">
        <f t="shared" si="19"/>
        <v>4180</v>
      </c>
      <c r="G125">
        <f t="shared" si="24"/>
        <v>-1.2417999998433515E-2</v>
      </c>
      <c r="I125">
        <f>+G125</f>
        <v>-1.2417999998433515E-2</v>
      </c>
      <c r="O125">
        <f t="shared" ca="1" si="22"/>
        <v>9.5272215383711417E-2</v>
      </c>
      <c r="Q125" s="1">
        <f t="shared" si="23"/>
        <v>28462.9</v>
      </c>
      <c r="AB125" t="s">
        <v>31</v>
      </c>
      <c r="AH125" t="s">
        <v>38</v>
      </c>
    </row>
    <row r="126" spans="1:34">
      <c r="A126" t="s">
        <v>43</v>
      </c>
      <c r="C126" s="9">
        <v>43795.597999999998</v>
      </c>
      <c r="D126" s="9" t="s">
        <v>40</v>
      </c>
      <c r="E126">
        <f t="shared" si="18"/>
        <v>4324.9927742567024</v>
      </c>
      <c r="F126">
        <f t="shared" si="19"/>
        <v>4325</v>
      </c>
      <c r="G126">
        <f t="shared" si="24"/>
        <v>-1.5657500000088476E-2</v>
      </c>
      <c r="I126">
        <f>+G126</f>
        <v>-1.5657500000088476E-2</v>
      </c>
      <c r="O126">
        <f t="shared" ca="1" si="22"/>
        <v>9.2293046409629251E-2</v>
      </c>
      <c r="Q126" s="1">
        <f t="shared" si="23"/>
        <v>28777.097999999998</v>
      </c>
      <c r="AB126" t="s">
        <v>31</v>
      </c>
      <c r="AC126">
        <v>12</v>
      </c>
      <c r="AE126" t="s">
        <v>41</v>
      </c>
      <c r="AF126" t="s">
        <v>42</v>
      </c>
      <c r="AH126" t="s">
        <v>34</v>
      </c>
    </row>
    <row r="127" spans="1:34">
      <c r="A127" t="s">
        <v>44</v>
      </c>
      <c r="C127" s="9">
        <v>44636.383999999998</v>
      </c>
      <c r="D127" s="9"/>
      <c r="E127">
        <f t="shared" si="18"/>
        <v>4713.0051519099734</v>
      </c>
      <c r="F127">
        <f t="shared" si="19"/>
        <v>4713</v>
      </c>
      <c r="G127">
        <f t="shared" si="24"/>
        <v>1.1163700000906829E-2</v>
      </c>
      <c r="I127">
        <f>+G127</f>
        <v>1.1163700000906829E-2</v>
      </c>
      <c r="N127">
        <f>+G127</f>
        <v>1.1163700000906829E-2</v>
      </c>
      <c r="O127">
        <f t="shared" ca="1" si="22"/>
        <v>8.4321201154843844E-2</v>
      </c>
      <c r="Q127" s="1">
        <f t="shared" si="23"/>
        <v>29617.883999999998</v>
      </c>
      <c r="AB127" t="s">
        <v>31</v>
      </c>
      <c r="AH127" t="s">
        <v>38</v>
      </c>
    </row>
    <row r="128" spans="1:34">
      <c r="A128" s="40" t="s">
        <v>457</v>
      </c>
      <c r="B128" s="41" t="s">
        <v>81</v>
      </c>
      <c r="C128" s="40">
        <v>44967.909200000002</v>
      </c>
      <c r="D128" s="9"/>
      <c r="E128">
        <f t="shared" si="18"/>
        <v>4865.9999461905372</v>
      </c>
      <c r="F128">
        <f t="shared" si="19"/>
        <v>4866</v>
      </c>
      <c r="G128">
        <f t="shared" si="24"/>
        <v>-1.1660000018309802E-4</v>
      </c>
      <c r="J128">
        <f>+G128</f>
        <v>-1.1660000018309802E-4</v>
      </c>
      <c r="O128">
        <f t="shared" ca="1" si="22"/>
        <v>8.1177664237364028E-2</v>
      </c>
      <c r="Q128" s="1">
        <f t="shared" si="23"/>
        <v>29949.409200000002</v>
      </c>
      <c r="R128" t="e">
        <v>#N/A</v>
      </c>
    </row>
    <row r="129" spans="1:34">
      <c r="A129" t="s">
        <v>47</v>
      </c>
      <c r="C129" s="9">
        <v>45323.275999999998</v>
      </c>
      <c r="D129" s="9"/>
      <c r="E129">
        <f t="shared" si="18"/>
        <v>5029.9973450613952</v>
      </c>
      <c r="F129">
        <f t="shared" si="19"/>
        <v>5030</v>
      </c>
      <c r="G129">
        <f t="shared" si="24"/>
        <v>-5.7530000049155205E-3</v>
      </c>
      <c r="I129">
        <f t="shared" ref="I129:I150" si="25">+G129</f>
        <v>-5.7530000049155205E-3</v>
      </c>
      <c r="O129">
        <f t="shared" ca="1" si="22"/>
        <v>7.7808121397712468E-2</v>
      </c>
      <c r="Q129" s="1">
        <f t="shared" si="23"/>
        <v>30304.775999999998</v>
      </c>
      <c r="AB129" t="s">
        <v>31</v>
      </c>
      <c r="AC129">
        <v>4</v>
      </c>
      <c r="AE129" t="s">
        <v>32</v>
      </c>
      <c r="AH129" t="s">
        <v>34</v>
      </c>
    </row>
    <row r="130" spans="1:34">
      <c r="A130" t="s">
        <v>47</v>
      </c>
      <c r="C130" s="9">
        <v>45336.277999999998</v>
      </c>
      <c r="D130" s="9"/>
      <c r="E130">
        <f t="shared" si="18"/>
        <v>5035.997607832478</v>
      </c>
      <c r="F130">
        <f t="shared" si="19"/>
        <v>5036</v>
      </c>
      <c r="G130">
        <f t="shared" si="24"/>
        <v>-5.1836000056937337E-3</v>
      </c>
      <c r="I130">
        <f t="shared" si="25"/>
        <v>-5.1836000056937337E-3</v>
      </c>
      <c r="O130">
        <f t="shared" ca="1" si="22"/>
        <v>7.7684845440164241E-2</v>
      </c>
      <c r="Q130" s="1">
        <f t="shared" si="23"/>
        <v>30317.777999999998</v>
      </c>
      <c r="AB130" t="s">
        <v>31</v>
      </c>
      <c r="AC130">
        <v>6</v>
      </c>
      <c r="AE130" t="s">
        <v>32</v>
      </c>
      <c r="AH130" t="s">
        <v>34</v>
      </c>
    </row>
    <row r="131" spans="1:34">
      <c r="A131" t="s">
        <v>47</v>
      </c>
      <c r="C131" s="9">
        <v>45349.286</v>
      </c>
      <c r="D131" s="9"/>
      <c r="E131">
        <f t="shared" si="18"/>
        <v>5042.0006395296214</v>
      </c>
      <c r="F131">
        <f t="shared" si="19"/>
        <v>5042</v>
      </c>
      <c r="G131">
        <f t="shared" si="24"/>
        <v>1.385799994750414E-3</v>
      </c>
      <c r="I131">
        <f t="shared" si="25"/>
        <v>1.385799994750414E-3</v>
      </c>
      <c r="O131">
        <f t="shared" ca="1" si="22"/>
        <v>7.7561569482616013E-2</v>
      </c>
      <c r="Q131" s="1">
        <f t="shared" si="23"/>
        <v>30330.786</v>
      </c>
      <c r="AB131" t="s">
        <v>31</v>
      </c>
      <c r="AC131">
        <v>7</v>
      </c>
      <c r="AE131" t="s">
        <v>48</v>
      </c>
      <c r="AF131" t="s">
        <v>49</v>
      </c>
      <c r="AH131" t="s">
        <v>34</v>
      </c>
    </row>
    <row r="132" spans="1:34">
      <c r="A132" t="s">
        <v>52</v>
      </c>
      <c r="C132" s="9">
        <v>45375.300999999999</v>
      </c>
      <c r="D132" s="9"/>
      <c r="E132">
        <f t="shared" si="18"/>
        <v>5054.0062414362301</v>
      </c>
      <c r="F132">
        <f t="shared" si="19"/>
        <v>5054</v>
      </c>
      <c r="G132">
        <f t="shared" si="24"/>
        <v>1.3524599999072962E-2</v>
      </c>
      <c r="I132">
        <f t="shared" si="25"/>
        <v>1.3524599999072962E-2</v>
      </c>
      <c r="O132">
        <f t="shared" ca="1" si="22"/>
        <v>7.7315017567519559E-2</v>
      </c>
      <c r="Q132" s="1">
        <f t="shared" si="23"/>
        <v>30356.800999999999</v>
      </c>
      <c r="AB132" t="s">
        <v>31</v>
      </c>
      <c r="AC132">
        <v>5</v>
      </c>
      <c r="AE132" t="s">
        <v>50</v>
      </c>
      <c r="AF132" t="s">
        <v>51</v>
      </c>
      <c r="AH132" t="s">
        <v>34</v>
      </c>
    </row>
    <row r="133" spans="1:34">
      <c r="A133" t="s">
        <v>52</v>
      </c>
      <c r="C133" s="9">
        <v>45401.275000000001</v>
      </c>
      <c r="D133" s="9"/>
      <c r="E133">
        <f t="shared" si="18"/>
        <v>5065.9929223480995</v>
      </c>
      <c r="F133">
        <f t="shared" si="19"/>
        <v>5066</v>
      </c>
      <c r="G133">
        <f t="shared" si="24"/>
        <v>-1.5336600001319312E-2</v>
      </c>
      <c r="I133">
        <f t="shared" si="25"/>
        <v>-1.5336600001319312E-2</v>
      </c>
      <c r="O133">
        <f t="shared" ca="1" si="22"/>
        <v>7.7068465652423104E-2</v>
      </c>
      <c r="Q133" s="1">
        <f t="shared" si="23"/>
        <v>30382.775000000001</v>
      </c>
      <c r="AC133">
        <v>8</v>
      </c>
      <c r="AE133" t="s">
        <v>53</v>
      </c>
      <c r="AF133" t="s">
        <v>42</v>
      </c>
      <c r="AH133" t="s">
        <v>34</v>
      </c>
    </row>
    <row r="134" spans="1:34">
      <c r="A134" t="s">
        <v>55</v>
      </c>
      <c r="C134" s="9">
        <v>45611.487999999998</v>
      </c>
      <c r="D134" s="9"/>
      <c r="E134">
        <f t="shared" si="18"/>
        <v>5163.0036313080791</v>
      </c>
      <c r="F134">
        <f t="shared" si="19"/>
        <v>5163</v>
      </c>
      <c r="G134">
        <f t="shared" si="24"/>
        <v>7.8686999986530282E-3</v>
      </c>
      <c r="I134">
        <f t="shared" si="25"/>
        <v>7.8686999986530282E-3</v>
      </c>
      <c r="O134">
        <f t="shared" ca="1" si="22"/>
        <v>7.5075504338726742E-2</v>
      </c>
      <c r="Q134" s="1">
        <f t="shared" si="23"/>
        <v>30592.987999999998</v>
      </c>
      <c r="AB134" t="s">
        <v>31</v>
      </c>
      <c r="AC134">
        <v>11</v>
      </c>
      <c r="AE134" t="s">
        <v>54</v>
      </c>
      <c r="AH134" t="s">
        <v>34</v>
      </c>
    </row>
    <row r="135" spans="1:34">
      <c r="A135" t="s">
        <v>56</v>
      </c>
      <c r="C135" s="9">
        <v>46116.366000000002</v>
      </c>
      <c r="D135" s="9"/>
      <c r="E135">
        <f t="shared" si="18"/>
        <v>5395.9986064918121</v>
      </c>
      <c r="F135">
        <f t="shared" si="19"/>
        <v>5396</v>
      </c>
      <c r="G135">
        <f t="shared" si="24"/>
        <v>-3.0196000006981194E-3</v>
      </c>
      <c r="I135">
        <f t="shared" si="25"/>
        <v>-3.0196000006981194E-3</v>
      </c>
      <c r="O135">
        <f t="shared" ca="1" si="22"/>
        <v>7.0288287987270562E-2</v>
      </c>
      <c r="Q135" s="1">
        <f t="shared" si="23"/>
        <v>31097.866000000002</v>
      </c>
      <c r="AB135" t="s">
        <v>45</v>
      </c>
      <c r="AC135">
        <v>7</v>
      </c>
      <c r="AE135" t="s">
        <v>41</v>
      </c>
      <c r="AF135" t="s">
        <v>42</v>
      </c>
      <c r="AH135" t="s">
        <v>34</v>
      </c>
    </row>
    <row r="136" spans="1:34">
      <c r="A136" t="s">
        <v>56</v>
      </c>
      <c r="C136" s="9">
        <v>46116.379000000001</v>
      </c>
      <c r="D136" s="9"/>
      <c r="E136">
        <f t="shared" si="18"/>
        <v>5396.0046058316075</v>
      </c>
      <c r="F136">
        <f t="shared" si="19"/>
        <v>5396</v>
      </c>
      <c r="G136">
        <f t="shared" si="24"/>
        <v>9.9803999983123504E-3</v>
      </c>
      <c r="I136">
        <f t="shared" si="25"/>
        <v>9.9803999983123504E-3</v>
      </c>
      <c r="O136">
        <f t="shared" ca="1" si="22"/>
        <v>7.0288287987270562E-2</v>
      </c>
      <c r="Q136" s="1">
        <f t="shared" si="23"/>
        <v>31097.879000000001</v>
      </c>
      <c r="AB136" t="s">
        <v>31</v>
      </c>
      <c r="AC136">
        <v>14</v>
      </c>
      <c r="AE136" t="s">
        <v>57</v>
      </c>
      <c r="AH136" t="s">
        <v>34</v>
      </c>
    </row>
    <row r="137" spans="1:34">
      <c r="A137" s="18" t="s">
        <v>102</v>
      </c>
      <c r="B137" s="19" t="s">
        <v>81</v>
      </c>
      <c r="C137" s="20">
        <v>46131.521000000001</v>
      </c>
      <c r="D137" s="20"/>
      <c r="E137">
        <f t="shared" si="18"/>
        <v>5402.9924522306028</v>
      </c>
      <c r="F137">
        <f t="shared" si="19"/>
        <v>5403</v>
      </c>
      <c r="G137">
        <f t="shared" si="24"/>
        <v>-1.6355300002032891E-2</v>
      </c>
      <c r="I137">
        <f t="shared" si="25"/>
        <v>-1.6355300002032891E-2</v>
      </c>
      <c r="O137">
        <f t="shared" ca="1" si="22"/>
        <v>7.0144466036797637E-2</v>
      </c>
      <c r="Q137" s="1">
        <f t="shared" si="23"/>
        <v>31113.021000000001</v>
      </c>
    </row>
    <row r="138" spans="1:34">
      <c r="A138" t="s">
        <v>58</v>
      </c>
      <c r="C138" s="9">
        <v>46376.394999999997</v>
      </c>
      <c r="D138" s="9"/>
      <c r="E138">
        <f t="shared" si="18"/>
        <v>5515.9987855490281</v>
      </c>
      <c r="F138">
        <f t="shared" si="19"/>
        <v>5516</v>
      </c>
      <c r="G138">
        <f t="shared" si="24"/>
        <v>-2.6316000075894408E-3</v>
      </c>
      <c r="I138">
        <f t="shared" si="25"/>
        <v>-2.6316000075894408E-3</v>
      </c>
      <c r="O138">
        <f t="shared" ca="1" si="22"/>
        <v>6.7822768836306002E-2</v>
      </c>
      <c r="Q138" s="1">
        <f t="shared" si="23"/>
        <v>31357.894999999997</v>
      </c>
      <c r="AB138" t="s">
        <v>31</v>
      </c>
      <c r="AC138">
        <v>7</v>
      </c>
      <c r="AE138" t="s">
        <v>54</v>
      </c>
      <c r="AH138" t="s">
        <v>34</v>
      </c>
    </row>
    <row r="139" spans="1:34">
      <c r="A139" t="s">
        <v>58</v>
      </c>
      <c r="C139" s="9">
        <v>46402.406999999999</v>
      </c>
      <c r="D139" s="9"/>
      <c r="E139">
        <f t="shared" si="18"/>
        <v>5528.0030029926083</v>
      </c>
      <c r="F139">
        <f t="shared" si="19"/>
        <v>5528</v>
      </c>
      <c r="G139">
        <f t="shared" si="24"/>
        <v>6.507199999759905E-3</v>
      </c>
      <c r="I139">
        <f t="shared" si="25"/>
        <v>6.507199999759905E-3</v>
      </c>
      <c r="O139">
        <f t="shared" ca="1" si="22"/>
        <v>6.7576216921209548E-2</v>
      </c>
      <c r="Q139" s="1">
        <f t="shared" si="23"/>
        <v>31383.906999999999</v>
      </c>
      <c r="AB139" t="s">
        <v>31</v>
      </c>
      <c r="AC139">
        <v>11</v>
      </c>
      <c r="AE139" t="s">
        <v>54</v>
      </c>
      <c r="AH139" t="s">
        <v>34</v>
      </c>
    </row>
    <row r="140" spans="1:34">
      <c r="A140" s="40" t="s">
        <v>498</v>
      </c>
      <c r="B140" s="41" t="s">
        <v>81</v>
      </c>
      <c r="C140" s="40">
        <v>46519.381000000001</v>
      </c>
      <c r="D140" s="9"/>
      <c r="E140">
        <f t="shared" si="18"/>
        <v>5581.9850624745859</v>
      </c>
      <c r="F140">
        <f t="shared" si="19"/>
        <v>5582</v>
      </c>
      <c r="G140">
        <f t="shared" si="24"/>
        <v>-3.2368200001656078E-2</v>
      </c>
      <c r="I140">
        <f t="shared" si="25"/>
        <v>-3.2368200001656078E-2</v>
      </c>
      <c r="O140">
        <f t="shared" ca="1" si="22"/>
        <v>6.6466733303275502E-2</v>
      </c>
      <c r="Q140" s="1">
        <f t="shared" si="23"/>
        <v>31500.881000000001</v>
      </c>
    </row>
    <row r="141" spans="1:34">
      <c r="A141" t="s">
        <v>59</v>
      </c>
      <c r="C141" s="9">
        <v>46842.286</v>
      </c>
      <c r="D141" s="9"/>
      <c r="E141">
        <f t="shared" si="18"/>
        <v>5731.0017406853667</v>
      </c>
      <c r="F141">
        <f t="shared" si="19"/>
        <v>5731</v>
      </c>
      <c r="G141">
        <f t="shared" si="24"/>
        <v>3.7718999956268817E-3</v>
      </c>
      <c r="I141">
        <f t="shared" si="25"/>
        <v>3.7718999956268817E-3</v>
      </c>
      <c r="O141">
        <f t="shared" ca="1" si="22"/>
        <v>6.3405380357494504E-2</v>
      </c>
      <c r="Q141" s="1">
        <f t="shared" si="23"/>
        <v>31823.786</v>
      </c>
      <c r="AB141" t="s">
        <v>31</v>
      </c>
      <c r="AC141">
        <v>5</v>
      </c>
      <c r="AE141" t="s">
        <v>48</v>
      </c>
      <c r="AF141" t="s">
        <v>49</v>
      </c>
      <c r="AH141" t="s">
        <v>34</v>
      </c>
    </row>
    <row r="142" spans="1:34">
      <c r="A142" t="s">
        <v>46</v>
      </c>
      <c r="C142" s="9">
        <v>47121.821100000001</v>
      </c>
      <c r="D142" s="9"/>
      <c r="E142">
        <f t="shared" si="18"/>
        <v>5860.0037445110074</v>
      </c>
      <c r="F142">
        <f t="shared" si="19"/>
        <v>5860</v>
      </c>
      <c r="G142">
        <f t="shared" si="24"/>
        <v>8.113999996567145E-3</v>
      </c>
      <c r="O142">
        <f t="shared" ca="1" si="22"/>
        <v>6.075494727020761E-2</v>
      </c>
      <c r="Q142" s="1">
        <f t="shared" si="23"/>
        <v>32103.321100000001</v>
      </c>
      <c r="AB142" t="s">
        <v>45</v>
      </c>
      <c r="AH142" t="s">
        <v>38</v>
      </c>
    </row>
    <row r="143" spans="1:34">
      <c r="A143" t="s">
        <v>60</v>
      </c>
      <c r="C143" s="9">
        <v>47169.483999999997</v>
      </c>
      <c r="D143" s="9"/>
      <c r="E143">
        <f t="shared" si="18"/>
        <v>5881.999585491767</v>
      </c>
      <c r="F143">
        <f t="shared" si="19"/>
        <v>5882</v>
      </c>
      <c r="G143">
        <f t="shared" si="24"/>
        <v>-8.9820000721374527E-4</v>
      </c>
      <c r="I143">
        <f t="shared" si="25"/>
        <v>-8.9820000721374527E-4</v>
      </c>
      <c r="O143">
        <f t="shared" ca="1" si="22"/>
        <v>6.0302935425864096E-2</v>
      </c>
      <c r="Q143" s="1">
        <f t="shared" si="23"/>
        <v>32150.983999999997</v>
      </c>
      <c r="AB143" t="s">
        <v>31</v>
      </c>
      <c r="AC143">
        <v>8</v>
      </c>
      <c r="AE143" t="s">
        <v>57</v>
      </c>
      <c r="AH143" t="s">
        <v>34</v>
      </c>
    </row>
    <row r="144" spans="1:34">
      <c r="A144" t="s">
        <v>60</v>
      </c>
      <c r="C144" s="9">
        <v>47195.502999999997</v>
      </c>
      <c r="D144" s="9"/>
      <c r="E144">
        <f t="shared" si="18"/>
        <v>5894.0070333490821</v>
      </c>
      <c r="F144">
        <f t="shared" si="19"/>
        <v>5894</v>
      </c>
      <c r="G144">
        <f t="shared" si="24"/>
        <v>1.5240599997923709E-2</v>
      </c>
      <c r="I144">
        <f t="shared" si="25"/>
        <v>1.5240599997923709E-2</v>
      </c>
      <c r="O144">
        <f t="shared" ca="1" si="22"/>
        <v>6.0056383510767641E-2</v>
      </c>
      <c r="Q144" s="1">
        <f t="shared" si="23"/>
        <v>32177.002999999997</v>
      </c>
      <c r="AB144" t="s">
        <v>31</v>
      </c>
      <c r="AC144">
        <v>7</v>
      </c>
      <c r="AE144" t="s">
        <v>32</v>
      </c>
      <c r="AH144" t="s">
        <v>34</v>
      </c>
    </row>
    <row r="145" spans="1:34">
      <c r="A145" t="s">
        <v>61</v>
      </c>
      <c r="C145" s="9">
        <v>47206.330900000001</v>
      </c>
      <c r="D145" s="9"/>
      <c r="E145">
        <f t="shared" si="18"/>
        <v>5899.0039757624818</v>
      </c>
      <c r="F145">
        <f t="shared" si="19"/>
        <v>5899</v>
      </c>
      <c r="G145">
        <f t="shared" si="24"/>
        <v>8.6150999995879829E-3</v>
      </c>
      <c r="O145">
        <f t="shared" ca="1" si="22"/>
        <v>5.9953653546144126E-2</v>
      </c>
      <c r="Q145" s="1">
        <f t="shared" si="23"/>
        <v>32187.830900000001</v>
      </c>
      <c r="AB145" t="s">
        <v>45</v>
      </c>
      <c r="AH145" t="s">
        <v>38</v>
      </c>
    </row>
    <row r="146" spans="1:34">
      <c r="A146" t="s">
        <v>61</v>
      </c>
      <c r="C146" s="9">
        <v>47206.330900000001</v>
      </c>
      <c r="D146" s="9"/>
      <c r="E146">
        <f t="shared" si="18"/>
        <v>5899.0039757624818</v>
      </c>
      <c r="F146">
        <f t="shared" si="19"/>
        <v>5899</v>
      </c>
      <c r="G146">
        <f t="shared" si="24"/>
        <v>8.6150999995879829E-3</v>
      </c>
      <c r="O146">
        <f t="shared" ca="1" si="22"/>
        <v>5.9953653546144126E-2</v>
      </c>
      <c r="Q146" s="1">
        <f t="shared" si="23"/>
        <v>32187.830900000001</v>
      </c>
      <c r="AB146" t="s">
        <v>45</v>
      </c>
      <c r="AH146" t="s">
        <v>38</v>
      </c>
    </row>
    <row r="147" spans="1:34">
      <c r="A147" t="s">
        <v>60</v>
      </c>
      <c r="C147" s="9">
        <v>47206.337</v>
      </c>
      <c r="D147" s="9"/>
      <c r="E147">
        <f t="shared" si="18"/>
        <v>5899.0067908373085</v>
      </c>
      <c r="F147">
        <f t="shared" si="19"/>
        <v>5899</v>
      </c>
      <c r="G147">
        <f t="shared" si="24"/>
        <v>1.4715099998284131E-2</v>
      </c>
      <c r="I147">
        <f t="shared" si="25"/>
        <v>1.4715099998284131E-2</v>
      </c>
      <c r="O147">
        <f t="shared" ca="1" si="22"/>
        <v>5.9953653546144126E-2</v>
      </c>
      <c r="Q147" s="1">
        <f t="shared" si="23"/>
        <v>32187.837</v>
      </c>
      <c r="AB147" t="s">
        <v>31</v>
      </c>
      <c r="AC147">
        <v>9</v>
      </c>
      <c r="AE147" t="s">
        <v>57</v>
      </c>
      <c r="AH147" t="s">
        <v>34</v>
      </c>
    </row>
    <row r="148" spans="1:34">
      <c r="A148" t="s">
        <v>62</v>
      </c>
      <c r="C148" s="9">
        <v>47232.319000000003</v>
      </c>
      <c r="D148" s="9"/>
      <c r="E148">
        <f t="shared" ref="E148:E178" si="26">+(C148-C$7)/C$8</f>
        <v>5910.9971636505916</v>
      </c>
      <c r="F148">
        <f t="shared" ref="F148:F178" si="27">ROUND(2*E148,0)/2</f>
        <v>5911</v>
      </c>
      <c r="G148">
        <f t="shared" si="24"/>
        <v>-6.1461000004783273E-3</v>
      </c>
      <c r="I148">
        <f t="shared" si="25"/>
        <v>-6.1461000004783273E-3</v>
      </c>
      <c r="O148">
        <f t="shared" ref="O148:O178" ca="1" si="28">+C$11+C$12*$F148</f>
        <v>5.9707101631047671E-2</v>
      </c>
      <c r="Q148" s="1">
        <f t="shared" ref="Q148:Q178" si="29">+C148-15018.5</f>
        <v>32213.819000000003</v>
      </c>
      <c r="AB148" t="s">
        <v>31</v>
      </c>
      <c r="AC148">
        <v>8</v>
      </c>
      <c r="AE148" t="s">
        <v>57</v>
      </c>
      <c r="AH148" t="s">
        <v>34</v>
      </c>
    </row>
    <row r="149" spans="1:34">
      <c r="A149" t="s">
        <v>63</v>
      </c>
      <c r="C149" s="9">
        <v>47609.377</v>
      </c>
      <c r="D149" s="9"/>
      <c r="E149">
        <f t="shared" si="26"/>
        <v>6085.0047840119987</v>
      </c>
      <c r="F149">
        <f t="shared" si="27"/>
        <v>6085</v>
      </c>
      <c r="G149">
        <f t="shared" si="24"/>
        <v>1.0366499998781364E-2</v>
      </c>
      <c r="I149">
        <f t="shared" si="25"/>
        <v>1.0366499998781364E-2</v>
      </c>
      <c r="O149">
        <f t="shared" ca="1" si="28"/>
        <v>5.6132098862149066E-2</v>
      </c>
      <c r="Q149" s="1">
        <f t="shared" si="29"/>
        <v>32590.877</v>
      </c>
      <c r="AB149" t="s">
        <v>31</v>
      </c>
      <c r="AC149">
        <v>4</v>
      </c>
      <c r="AE149" t="s">
        <v>32</v>
      </c>
      <c r="AH149" t="s">
        <v>34</v>
      </c>
    </row>
    <row r="150" spans="1:34">
      <c r="A150" t="s">
        <v>64</v>
      </c>
      <c r="C150" s="9">
        <v>47947.39</v>
      </c>
      <c r="D150" s="9"/>
      <c r="E150">
        <f t="shared" si="26"/>
        <v>6240.9936180407703</v>
      </c>
      <c r="F150">
        <f t="shared" si="27"/>
        <v>6241</v>
      </c>
      <c r="G150">
        <f t="shared" si="24"/>
        <v>-1.3829100003931671E-2</v>
      </c>
      <c r="I150">
        <f t="shared" si="25"/>
        <v>-1.3829100003931671E-2</v>
      </c>
      <c r="O150">
        <f t="shared" ca="1" si="28"/>
        <v>5.2926923965895128E-2</v>
      </c>
      <c r="Q150" s="1">
        <f t="shared" si="29"/>
        <v>32928.89</v>
      </c>
      <c r="AB150" t="s">
        <v>31</v>
      </c>
      <c r="AC150">
        <v>11</v>
      </c>
      <c r="AE150" t="s">
        <v>57</v>
      </c>
      <c r="AH150" t="s">
        <v>34</v>
      </c>
    </row>
    <row r="151" spans="1:34">
      <c r="A151" s="40" t="s">
        <v>531</v>
      </c>
      <c r="B151" s="41" t="s">
        <v>81</v>
      </c>
      <c r="C151" s="40">
        <v>47947.398399999998</v>
      </c>
      <c r="D151" s="9"/>
      <c r="E151">
        <f t="shared" si="26"/>
        <v>6240.9974945372533</v>
      </c>
      <c r="F151">
        <f t="shared" si="27"/>
        <v>6241</v>
      </c>
      <c r="G151">
        <f t="shared" si="24"/>
        <v>-5.4291000051307492E-3</v>
      </c>
      <c r="O151">
        <f t="shared" ca="1" si="28"/>
        <v>5.2926923965895128E-2</v>
      </c>
      <c r="Q151" s="1">
        <f t="shared" si="29"/>
        <v>32928.898399999998</v>
      </c>
    </row>
    <row r="152" spans="1:34">
      <c r="A152" t="s">
        <v>65</v>
      </c>
      <c r="C152" s="9">
        <v>47947.398699999998</v>
      </c>
      <c r="D152" s="9"/>
      <c r="E152">
        <f t="shared" si="26"/>
        <v>6240.9976329835563</v>
      </c>
      <c r="F152">
        <f t="shared" si="27"/>
        <v>6241</v>
      </c>
      <c r="G152">
        <f t="shared" si="24"/>
        <v>-5.129100005433429E-3</v>
      </c>
      <c r="O152">
        <f t="shared" ca="1" si="28"/>
        <v>5.2926923965895128E-2</v>
      </c>
      <c r="Q152" s="1">
        <f t="shared" si="29"/>
        <v>32928.898699999998</v>
      </c>
      <c r="AB152" t="s">
        <v>45</v>
      </c>
      <c r="AH152" t="s">
        <v>38</v>
      </c>
    </row>
    <row r="153" spans="1:34">
      <c r="A153" s="3" t="s">
        <v>66</v>
      </c>
      <c r="C153" s="9">
        <v>48233.438999999998</v>
      </c>
      <c r="D153" s="9">
        <v>5.0000000000000001E-3</v>
      </c>
      <c r="E153">
        <f t="shared" si="26"/>
        <v>6373.0017064429803</v>
      </c>
      <c r="F153">
        <f t="shared" si="27"/>
        <v>6373</v>
      </c>
      <c r="G153">
        <f t="shared" si="24"/>
        <v>3.6976999981561676E-3</v>
      </c>
      <c r="I153">
        <f t="shared" ref="I153:I160" si="30">+G153</f>
        <v>3.6976999981561676E-3</v>
      </c>
      <c r="O153">
        <f t="shared" ca="1" si="28"/>
        <v>5.0214852899834128E-2</v>
      </c>
      <c r="Q153" s="1">
        <f t="shared" si="29"/>
        <v>33214.938999999998</v>
      </c>
      <c r="AB153" t="s">
        <v>31</v>
      </c>
      <c r="AC153">
        <v>7</v>
      </c>
      <c r="AE153" t="s">
        <v>54</v>
      </c>
      <c r="AH153" t="s">
        <v>34</v>
      </c>
    </row>
    <row r="154" spans="1:34">
      <c r="A154" s="3" t="s">
        <v>67</v>
      </c>
      <c r="C154" s="9">
        <v>48621.286999999997</v>
      </c>
      <c r="D154" s="9">
        <v>4.0000000000000001E-3</v>
      </c>
      <c r="E154">
        <f t="shared" si="26"/>
        <v>6551.9887788348433</v>
      </c>
      <c r="F154">
        <f t="shared" si="27"/>
        <v>6552</v>
      </c>
      <c r="G154">
        <f t="shared" si="24"/>
        <v>-2.4315200003911741E-2</v>
      </c>
      <c r="I154">
        <f t="shared" si="30"/>
        <v>-2.4315200003911741E-2</v>
      </c>
      <c r="O154">
        <f t="shared" ca="1" si="28"/>
        <v>4.6537120166311979E-2</v>
      </c>
      <c r="Q154" s="1">
        <f t="shared" si="29"/>
        <v>33602.786999999997</v>
      </c>
      <c r="AB154" t="s">
        <v>31</v>
      </c>
      <c r="AC154">
        <v>9</v>
      </c>
      <c r="AE154" t="s">
        <v>54</v>
      </c>
      <c r="AH154" t="s">
        <v>34</v>
      </c>
    </row>
    <row r="155" spans="1:34">
      <c r="A155" s="3" t="s">
        <v>68</v>
      </c>
      <c r="C155" s="9">
        <v>48686.311000000002</v>
      </c>
      <c r="D155" s="9">
        <v>7.0000000000000001E-3</v>
      </c>
      <c r="E155">
        <f t="shared" si="26"/>
        <v>6581.9965535177334</v>
      </c>
      <c r="F155">
        <f t="shared" si="27"/>
        <v>6582</v>
      </c>
      <c r="G155">
        <f t="shared" si="24"/>
        <v>-7.4681999976746738E-3</v>
      </c>
      <c r="I155">
        <f t="shared" si="30"/>
        <v>-7.4681999976746738E-3</v>
      </c>
      <c r="O155">
        <f t="shared" ca="1" si="28"/>
        <v>4.5920740378570857E-2</v>
      </c>
      <c r="Q155" s="1">
        <f t="shared" si="29"/>
        <v>33667.811000000002</v>
      </c>
      <c r="AB155" t="s">
        <v>31</v>
      </c>
      <c r="AC155">
        <v>9</v>
      </c>
      <c r="AE155" t="s">
        <v>57</v>
      </c>
      <c r="AH155" t="s">
        <v>34</v>
      </c>
    </row>
    <row r="156" spans="1:34">
      <c r="A156" s="3" t="s">
        <v>68</v>
      </c>
      <c r="C156" s="9">
        <v>48699.313000000002</v>
      </c>
      <c r="D156" s="9">
        <v>4.0000000000000001E-3</v>
      </c>
      <c r="E156">
        <f t="shared" si="26"/>
        <v>6587.9968162888172</v>
      </c>
      <c r="F156">
        <f t="shared" si="27"/>
        <v>6588</v>
      </c>
      <c r="G156">
        <f t="shared" si="24"/>
        <v>-6.8987999984528869E-3</v>
      </c>
      <c r="I156">
        <f t="shared" si="30"/>
        <v>-6.8987999984528869E-3</v>
      </c>
      <c r="O156">
        <f t="shared" ca="1" si="28"/>
        <v>4.5797464421022616E-2</v>
      </c>
      <c r="Q156" s="1">
        <f t="shared" si="29"/>
        <v>33680.813000000002</v>
      </c>
      <c r="AB156" t="s">
        <v>31</v>
      </c>
      <c r="AC156">
        <v>6</v>
      </c>
      <c r="AE156" t="s">
        <v>57</v>
      </c>
      <c r="AH156" t="s">
        <v>34</v>
      </c>
    </row>
    <row r="157" spans="1:34">
      <c r="A157" s="3" t="s">
        <v>69</v>
      </c>
      <c r="C157" s="9">
        <v>49024.353999999999</v>
      </c>
      <c r="D157" s="9">
        <v>5.0000000000000001E-3</v>
      </c>
      <c r="E157">
        <f t="shared" si="26"/>
        <v>6737.9992321768023</v>
      </c>
      <c r="F157">
        <f t="shared" si="27"/>
        <v>6738</v>
      </c>
      <c r="G157">
        <f t="shared" si="24"/>
        <v>-1.6638000015518628E-3</v>
      </c>
      <c r="I157">
        <f t="shared" si="30"/>
        <v>-1.6638000015518628E-3</v>
      </c>
      <c r="O157">
        <f t="shared" ca="1" si="28"/>
        <v>4.271556548231692E-2</v>
      </c>
      <c r="Q157" s="1">
        <f t="shared" si="29"/>
        <v>34005.853999999999</v>
      </c>
      <c r="AB157" t="s">
        <v>31</v>
      </c>
      <c r="AC157">
        <v>9</v>
      </c>
      <c r="AE157" t="s">
        <v>57</v>
      </c>
      <c r="AH157" t="s">
        <v>34</v>
      </c>
    </row>
    <row r="158" spans="1:34">
      <c r="A158" s="3" t="s">
        <v>69</v>
      </c>
      <c r="C158" s="9">
        <v>49024.358</v>
      </c>
      <c r="D158" s="9">
        <v>6.0000000000000001E-3</v>
      </c>
      <c r="E158">
        <f t="shared" si="26"/>
        <v>6738.0010781275096</v>
      </c>
      <c r="F158">
        <f t="shared" si="27"/>
        <v>6738</v>
      </c>
      <c r="G158">
        <f t="shared" si="24"/>
        <v>2.3361999992630444E-3</v>
      </c>
      <c r="I158">
        <f t="shared" si="30"/>
        <v>2.3361999992630444E-3</v>
      </c>
      <c r="O158">
        <f t="shared" ca="1" si="28"/>
        <v>4.271556548231692E-2</v>
      </c>
      <c r="Q158" s="1">
        <f t="shared" si="29"/>
        <v>34005.858</v>
      </c>
      <c r="AB158" t="s">
        <v>31</v>
      </c>
      <c r="AC158">
        <v>5</v>
      </c>
      <c r="AE158" t="s">
        <v>32</v>
      </c>
      <c r="AH158" t="s">
        <v>34</v>
      </c>
    </row>
    <row r="159" spans="1:34">
      <c r="A159" s="3" t="s">
        <v>69</v>
      </c>
      <c r="C159" s="9">
        <v>49024.36</v>
      </c>
      <c r="D159" s="9">
        <v>2.5999999999999999E-3</v>
      </c>
      <c r="E159">
        <f t="shared" si="26"/>
        <v>6738.0020011028628</v>
      </c>
      <c r="F159">
        <f t="shared" si="27"/>
        <v>6738</v>
      </c>
      <c r="G159">
        <f t="shared" si="24"/>
        <v>4.3361999996704981E-3</v>
      </c>
      <c r="I159">
        <f t="shared" si="30"/>
        <v>4.3361999996704981E-3</v>
      </c>
      <c r="O159">
        <f t="shared" ca="1" si="28"/>
        <v>4.271556548231692E-2</v>
      </c>
      <c r="Q159" s="1">
        <f t="shared" si="29"/>
        <v>34005.86</v>
      </c>
      <c r="AC159">
        <v>20</v>
      </c>
      <c r="AE159" t="s">
        <v>41</v>
      </c>
      <c r="AF159" t="s">
        <v>42</v>
      </c>
      <c r="AH159" t="s">
        <v>34</v>
      </c>
    </row>
    <row r="160" spans="1:34">
      <c r="A160" s="3" t="s">
        <v>70</v>
      </c>
      <c r="C160" s="9">
        <v>49024.360500000003</v>
      </c>
      <c r="D160" s="9"/>
      <c r="E160">
        <f t="shared" si="26"/>
        <v>6738.0022318467018</v>
      </c>
      <c r="F160">
        <f t="shared" si="27"/>
        <v>6738</v>
      </c>
      <c r="G160">
        <f t="shared" si="24"/>
        <v>4.8362000015913509E-3</v>
      </c>
      <c r="I160">
        <f t="shared" si="30"/>
        <v>4.8362000015913509E-3</v>
      </c>
      <c r="O160">
        <f t="shared" ca="1" si="28"/>
        <v>4.271556548231692E-2</v>
      </c>
      <c r="Q160" s="1">
        <f t="shared" si="29"/>
        <v>34005.860500000003</v>
      </c>
      <c r="AB160" t="s">
        <v>45</v>
      </c>
      <c r="AH160" t="s">
        <v>38</v>
      </c>
    </row>
    <row r="161" spans="1:34">
      <c r="A161" s="18" t="s">
        <v>102</v>
      </c>
      <c r="B161" s="19" t="s">
        <v>81</v>
      </c>
      <c r="C161" s="20">
        <v>49028.701000000001</v>
      </c>
      <c r="D161" s="20"/>
      <c r="E161">
        <f t="shared" si="26"/>
        <v>6740.0053191069601</v>
      </c>
      <c r="F161">
        <f t="shared" si="27"/>
        <v>6740</v>
      </c>
      <c r="G161">
        <f t="shared" si="24"/>
        <v>1.1526000002049841E-2</v>
      </c>
      <c r="I161">
        <f>+G161</f>
        <v>1.1526000002049841E-2</v>
      </c>
      <c r="O161">
        <f t="shared" ca="1" si="28"/>
        <v>4.2674473496467497E-2</v>
      </c>
      <c r="Q161" s="1">
        <f t="shared" si="29"/>
        <v>34010.201000000001</v>
      </c>
    </row>
    <row r="162" spans="1:34">
      <c r="A162" s="4" t="s">
        <v>79</v>
      </c>
      <c r="B162" s="2"/>
      <c r="C162" s="7">
        <v>49054.383999999998</v>
      </c>
      <c r="D162" s="7">
        <v>6.0000000000000001E-3</v>
      </c>
      <c r="E162">
        <f t="shared" si="26"/>
        <v>6751.8577071049376</v>
      </c>
      <c r="F162">
        <f t="shared" si="27"/>
        <v>6752</v>
      </c>
      <c r="O162">
        <f t="shared" ca="1" si="28"/>
        <v>4.2427921581371042E-2</v>
      </c>
      <c r="Q162" s="1">
        <f t="shared" si="29"/>
        <v>34035.883999999998</v>
      </c>
      <c r="U162" s="11">
        <v>-0.30833520000305725</v>
      </c>
    </row>
    <row r="163" spans="1:34">
      <c r="A163" s="40" t="s">
        <v>152</v>
      </c>
      <c r="B163" s="41" t="s">
        <v>81</v>
      </c>
      <c r="C163" s="40">
        <v>49384.048999999999</v>
      </c>
      <c r="D163" s="9"/>
      <c r="E163">
        <f t="shared" si="26"/>
        <v>6903.994042009499</v>
      </c>
      <c r="F163">
        <f t="shared" si="27"/>
        <v>6904</v>
      </c>
      <c r="G163">
        <f>+C163-(C$7+F163*C$8)</f>
        <v>-1.291040000069188E-2</v>
      </c>
      <c r="I163">
        <f>+G163</f>
        <v>-1.291040000069188E-2</v>
      </c>
      <c r="O163">
        <f t="shared" ca="1" si="28"/>
        <v>3.9304930656815951E-2</v>
      </c>
      <c r="Q163" s="1">
        <f t="shared" si="29"/>
        <v>34365.548999999999</v>
      </c>
    </row>
    <row r="164" spans="1:34">
      <c r="A164" s="3" t="s">
        <v>71</v>
      </c>
      <c r="C164" s="9">
        <v>49689.586000000003</v>
      </c>
      <c r="D164" s="9"/>
      <c r="E164">
        <f t="shared" si="26"/>
        <v>7044.995602253186</v>
      </c>
      <c r="F164">
        <f t="shared" si="27"/>
        <v>7045</v>
      </c>
      <c r="G164">
        <f>+C164-(C$7+F164*C$8)</f>
        <v>-9.5294999991892837E-3</v>
      </c>
      <c r="I164">
        <f t="shared" ref="I164:I175" si="31">+G164</f>
        <v>-9.5294999991892837E-3</v>
      </c>
      <c r="O164">
        <f t="shared" ca="1" si="28"/>
        <v>3.6407945654432589E-2</v>
      </c>
      <c r="Q164" s="1">
        <f t="shared" si="29"/>
        <v>34671.086000000003</v>
      </c>
      <c r="U164" s="11"/>
      <c r="AB164" t="s">
        <v>31</v>
      </c>
      <c r="AH164" t="s">
        <v>38</v>
      </c>
    </row>
    <row r="165" spans="1:34">
      <c r="A165" s="3" t="s">
        <v>71</v>
      </c>
      <c r="C165" s="9">
        <v>49689.597999999998</v>
      </c>
      <c r="D165" s="9"/>
      <c r="E165">
        <f t="shared" si="26"/>
        <v>7045.0011401053034</v>
      </c>
      <c r="F165">
        <f t="shared" si="27"/>
        <v>7045</v>
      </c>
      <c r="G165">
        <f>+C165-(C$7+F165*C$8)</f>
        <v>2.4704999959794804E-3</v>
      </c>
      <c r="I165">
        <f t="shared" si="31"/>
        <v>2.4704999959794804E-3</v>
      </c>
      <c r="O165">
        <f t="shared" ca="1" si="28"/>
        <v>3.6407945654432589E-2</v>
      </c>
      <c r="Q165" s="1">
        <f t="shared" si="29"/>
        <v>34671.097999999998</v>
      </c>
      <c r="U165" s="11"/>
      <c r="AB165" t="s">
        <v>31</v>
      </c>
      <c r="AH165" t="s">
        <v>38</v>
      </c>
    </row>
    <row r="166" spans="1:34">
      <c r="A166" s="40" t="s">
        <v>152</v>
      </c>
      <c r="B166" s="41" t="s">
        <v>81</v>
      </c>
      <c r="C166" s="40">
        <v>49719.921999999999</v>
      </c>
      <c r="D166" s="9"/>
      <c r="E166">
        <f t="shared" si="26"/>
        <v>7058.9952924103582</v>
      </c>
      <c r="F166">
        <f t="shared" si="27"/>
        <v>7059</v>
      </c>
      <c r="G166">
        <f>+C166-(C$7+F166*C$8)</f>
        <v>-1.0200900003837887E-2</v>
      </c>
      <c r="I166">
        <f t="shared" si="31"/>
        <v>-1.0200900003837887E-2</v>
      </c>
      <c r="O166">
        <f t="shared" ca="1" si="28"/>
        <v>3.6120301753486739E-2</v>
      </c>
      <c r="Q166" s="1">
        <f t="shared" si="29"/>
        <v>34701.421999999999</v>
      </c>
    </row>
    <row r="167" spans="1:34">
      <c r="A167" s="4" t="s">
        <v>79</v>
      </c>
      <c r="B167" s="2"/>
      <c r="C167" s="7">
        <v>49821.531999999999</v>
      </c>
      <c r="D167" s="7">
        <v>0.01</v>
      </c>
      <c r="E167">
        <f t="shared" si="26"/>
        <v>7105.8870552291364</v>
      </c>
      <c r="F167">
        <f t="shared" si="27"/>
        <v>7106</v>
      </c>
      <c r="I167">
        <f t="shared" si="31"/>
        <v>0</v>
      </c>
      <c r="O167">
        <f t="shared" ca="1" si="28"/>
        <v>3.5154640086025618E-2</v>
      </c>
      <c r="Q167" s="1">
        <f t="shared" si="29"/>
        <v>34803.031999999999</v>
      </c>
      <c r="U167" s="11">
        <v>-0.24474060000648024</v>
      </c>
    </row>
    <row r="168" spans="1:34">
      <c r="A168" s="18" t="s">
        <v>102</v>
      </c>
      <c r="B168" s="19" t="s">
        <v>81</v>
      </c>
      <c r="C168" s="20">
        <v>50092.629000000001</v>
      </c>
      <c r="D168" s="20"/>
      <c r="E168">
        <f t="shared" si="26"/>
        <v>7230.9949798909047</v>
      </c>
      <c r="F168">
        <f t="shared" si="27"/>
        <v>7231</v>
      </c>
      <c r="G168">
        <f t="shared" ref="G168:G175" si="32">+C168-(C$7+F168*C$8)</f>
        <v>-1.0878100001718849E-2</v>
      </c>
      <c r="I168">
        <f t="shared" si="31"/>
        <v>-1.0878100001718849E-2</v>
      </c>
      <c r="O168">
        <f t="shared" ca="1" si="28"/>
        <v>3.2586390970437529E-2</v>
      </c>
      <c r="Q168" s="1">
        <f t="shared" si="29"/>
        <v>35074.129000000001</v>
      </c>
    </row>
    <row r="169" spans="1:34">
      <c r="A169" s="3" t="s">
        <v>72</v>
      </c>
      <c r="C169" s="9">
        <v>50166.296999999999</v>
      </c>
      <c r="D169" s="9">
        <v>6.0000000000000001E-3</v>
      </c>
      <c r="E169">
        <f t="shared" si="26"/>
        <v>7264.9918540502749</v>
      </c>
      <c r="F169">
        <f t="shared" si="27"/>
        <v>7265</v>
      </c>
      <c r="G169">
        <f t="shared" si="32"/>
        <v>-1.7651500005740672E-2</v>
      </c>
      <c r="I169">
        <f t="shared" si="31"/>
        <v>-1.7651500005740672E-2</v>
      </c>
      <c r="O169">
        <f t="shared" ca="1" si="28"/>
        <v>3.188782721099756E-2</v>
      </c>
      <c r="Q169" s="1">
        <f t="shared" si="29"/>
        <v>35147.796999999999</v>
      </c>
      <c r="AB169" t="s">
        <v>31</v>
      </c>
      <c r="AC169">
        <v>7</v>
      </c>
      <c r="AE169" t="s">
        <v>57</v>
      </c>
      <c r="AH169" t="s">
        <v>34</v>
      </c>
    </row>
    <row r="170" spans="1:34">
      <c r="A170" s="3" t="s">
        <v>73</v>
      </c>
      <c r="C170" s="9">
        <v>50179.313999999998</v>
      </c>
      <c r="D170" s="9">
        <v>6.0000000000000001E-3</v>
      </c>
      <c r="E170">
        <f t="shared" si="26"/>
        <v>7270.9990391365072</v>
      </c>
      <c r="F170">
        <f t="shared" si="27"/>
        <v>7271</v>
      </c>
      <c r="G170">
        <f t="shared" si="32"/>
        <v>-2.0821000071009621E-3</v>
      </c>
      <c r="I170">
        <f t="shared" si="31"/>
        <v>-2.0821000071009621E-3</v>
      </c>
      <c r="O170">
        <f t="shared" ca="1" si="28"/>
        <v>3.1764551253449347E-2</v>
      </c>
      <c r="Q170" s="1">
        <f t="shared" si="29"/>
        <v>35160.813999999998</v>
      </c>
      <c r="AB170" t="s">
        <v>31</v>
      </c>
      <c r="AC170">
        <v>6</v>
      </c>
      <c r="AE170" t="s">
        <v>57</v>
      </c>
      <c r="AH170" t="s">
        <v>34</v>
      </c>
    </row>
    <row r="171" spans="1:34">
      <c r="A171" s="3" t="s">
        <v>74</v>
      </c>
      <c r="C171" s="9">
        <v>50517.341999999997</v>
      </c>
      <c r="D171" s="9">
        <v>5.0000000000000001E-3</v>
      </c>
      <c r="E171">
        <f t="shared" si="26"/>
        <v>7426.9947954804275</v>
      </c>
      <c r="F171">
        <f t="shared" si="27"/>
        <v>7427</v>
      </c>
      <c r="G171">
        <f t="shared" si="32"/>
        <v>-1.1277700003120117E-2</v>
      </c>
      <c r="I171">
        <f t="shared" si="31"/>
        <v>-1.1277700003120117E-2</v>
      </c>
      <c r="O171">
        <f t="shared" ca="1" si="28"/>
        <v>2.855937635719541E-2</v>
      </c>
      <c r="Q171" s="1">
        <f t="shared" si="29"/>
        <v>35498.841999999997</v>
      </c>
      <c r="AB171" t="s">
        <v>31</v>
      </c>
      <c r="AC171">
        <v>8</v>
      </c>
      <c r="AE171" t="s">
        <v>57</v>
      </c>
      <c r="AH171" t="s">
        <v>34</v>
      </c>
    </row>
    <row r="172" spans="1:34">
      <c r="A172" s="3" t="s">
        <v>74</v>
      </c>
      <c r="B172" s="3"/>
      <c r="C172" s="12">
        <v>50517.357000000004</v>
      </c>
      <c r="D172" s="12">
        <v>4.0000000000000001E-3</v>
      </c>
      <c r="E172">
        <f t="shared" si="26"/>
        <v>7427.0017177955797</v>
      </c>
      <c r="F172">
        <f t="shared" si="27"/>
        <v>7427</v>
      </c>
      <c r="G172">
        <f t="shared" si="32"/>
        <v>3.7223000035737641E-3</v>
      </c>
      <c r="I172">
        <f t="shared" si="31"/>
        <v>3.7223000035737641E-3</v>
      </c>
      <c r="O172">
        <f t="shared" ca="1" si="28"/>
        <v>2.855937635719541E-2</v>
      </c>
      <c r="Q172" s="1">
        <f t="shared" si="29"/>
        <v>35498.857000000004</v>
      </c>
      <c r="AB172" t="s">
        <v>31</v>
      </c>
      <c r="AC172">
        <v>13</v>
      </c>
      <c r="AE172" t="s">
        <v>54</v>
      </c>
      <c r="AH172" t="s">
        <v>34</v>
      </c>
    </row>
    <row r="173" spans="1:34">
      <c r="A173" s="3" t="s">
        <v>74</v>
      </c>
      <c r="B173" s="3"/>
      <c r="C173" s="12">
        <v>50530.339</v>
      </c>
      <c r="D173" s="12">
        <v>4.0000000000000001E-3</v>
      </c>
      <c r="E173">
        <f t="shared" si="26"/>
        <v>7432.9927508131286</v>
      </c>
      <c r="F173">
        <f t="shared" si="27"/>
        <v>7433</v>
      </c>
      <c r="G173">
        <f t="shared" si="32"/>
        <v>-1.5708300001278985E-2</v>
      </c>
      <c r="I173">
        <f t="shared" si="31"/>
        <v>-1.5708300001278985E-2</v>
      </c>
      <c r="O173">
        <f t="shared" ca="1" si="28"/>
        <v>2.8436100399647196E-2</v>
      </c>
      <c r="Q173" s="1">
        <f t="shared" si="29"/>
        <v>35511.839</v>
      </c>
      <c r="AB173" t="s">
        <v>31</v>
      </c>
      <c r="AC173">
        <v>5</v>
      </c>
      <c r="AE173" t="s">
        <v>32</v>
      </c>
      <c r="AH173" t="s">
        <v>34</v>
      </c>
    </row>
    <row r="174" spans="1:34">
      <c r="A174" s="3" t="s">
        <v>75</v>
      </c>
      <c r="B174" s="3"/>
      <c r="C174" s="12">
        <v>50556.315999999999</v>
      </c>
      <c r="D174" s="12">
        <v>3.0000000000000001E-3</v>
      </c>
      <c r="E174">
        <f t="shared" si="26"/>
        <v>7444.9808161880264</v>
      </c>
      <c r="F174">
        <f t="shared" si="27"/>
        <v>7445</v>
      </c>
      <c r="G174">
        <f t="shared" si="32"/>
        <v>-4.1569500004698057E-2</v>
      </c>
      <c r="I174">
        <f t="shared" si="31"/>
        <v>-4.1569500004698057E-2</v>
      </c>
      <c r="O174">
        <f t="shared" ca="1" si="28"/>
        <v>2.8189548484550742E-2</v>
      </c>
      <c r="Q174" s="1">
        <f t="shared" si="29"/>
        <v>35537.815999999999</v>
      </c>
      <c r="AB174" t="s">
        <v>31</v>
      </c>
      <c r="AC174">
        <v>5</v>
      </c>
      <c r="AE174" t="s">
        <v>32</v>
      </c>
      <c r="AH174" t="s">
        <v>34</v>
      </c>
    </row>
    <row r="175" spans="1:34">
      <c r="A175" s="3" t="s">
        <v>77</v>
      </c>
      <c r="B175" s="3"/>
      <c r="C175" s="12">
        <v>51078.540999999997</v>
      </c>
      <c r="D175" s="12">
        <v>4.0000000000000001E-3</v>
      </c>
      <c r="E175">
        <f t="shared" si="26"/>
        <v>7685.9812180976433</v>
      </c>
      <c r="F175">
        <f t="shared" si="27"/>
        <v>7686</v>
      </c>
      <c r="G175">
        <f t="shared" si="32"/>
        <v>-4.0698600001633167E-2</v>
      </c>
      <c r="I175">
        <f t="shared" si="31"/>
        <v>-4.0698600001633167E-2</v>
      </c>
      <c r="O175">
        <f t="shared" ca="1" si="28"/>
        <v>2.3237964189696897E-2</v>
      </c>
      <c r="Q175" s="1">
        <f t="shared" si="29"/>
        <v>36060.040999999997</v>
      </c>
      <c r="AB175" t="s">
        <v>31</v>
      </c>
      <c r="AC175">
        <v>7</v>
      </c>
      <c r="AE175" t="s">
        <v>76</v>
      </c>
      <c r="AH175" t="s">
        <v>38</v>
      </c>
    </row>
    <row r="176" spans="1:34">
      <c r="A176" s="4" t="s">
        <v>79</v>
      </c>
      <c r="B176" s="13" t="s">
        <v>97</v>
      </c>
      <c r="C176" s="4">
        <v>52054.383999999998</v>
      </c>
      <c r="D176" s="4">
        <v>6.0000000000000001E-3</v>
      </c>
      <c r="E176">
        <f t="shared" si="26"/>
        <v>8136.3207368887524</v>
      </c>
      <c r="F176">
        <f t="shared" si="27"/>
        <v>8136.5</v>
      </c>
      <c r="O176">
        <f t="shared" ca="1" si="28"/>
        <v>1.3981994377117474E-2</v>
      </c>
      <c r="Q176" s="1">
        <f t="shared" si="29"/>
        <v>37035.883999999998</v>
      </c>
      <c r="U176" s="11">
        <f>+C176-(C$7+F176*C$8)</f>
        <v>-0.38844615000562044</v>
      </c>
    </row>
    <row r="177" spans="1:21">
      <c r="A177" s="4" t="s">
        <v>79</v>
      </c>
      <c r="B177" s="13" t="s">
        <v>97</v>
      </c>
      <c r="C177" s="4">
        <v>52821.531999999999</v>
      </c>
      <c r="D177" s="4">
        <v>0.01</v>
      </c>
      <c r="E177">
        <f t="shared" si="26"/>
        <v>8490.3500850129512</v>
      </c>
      <c r="F177">
        <f t="shared" si="27"/>
        <v>8490.5</v>
      </c>
      <c r="O177">
        <f t="shared" ca="1" si="28"/>
        <v>6.7087128817720221E-3</v>
      </c>
      <c r="Q177" s="1">
        <f t="shared" si="29"/>
        <v>37803.031999999999</v>
      </c>
      <c r="U177" s="11">
        <f>+C177-(C$7+F177*C$8)</f>
        <v>-0.32485155000176746</v>
      </c>
    </row>
    <row r="178" spans="1:21">
      <c r="A178" s="5" t="s">
        <v>82</v>
      </c>
      <c r="B178" s="14"/>
      <c r="C178" s="12">
        <v>53035.2837</v>
      </c>
      <c r="D178" s="12">
        <v>1.1999999999999999E-3</v>
      </c>
      <c r="E178">
        <f t="shared" si="26"/>
        <v>8588.9938604140989</v>
      </c>
      <c r="F178">
        <f t="shared" si="27"/>
        <v>8589</v>
      </c>
      <c r="G178">
        <f t="shared" ref="G178:G196" si="33">+C178-(C$7+F178*C$8)</f>
        <v>-1.3303900006576441E-2</v>
      </c>
      <c r="J178">
        <f>+G178</f>
        <v>-1.3303900006576441E-2</v>
      </c>
      <c r="O178">
        <f t="shared" ca="1" si="28"/>
        <v>4.6849325786885998E-3</v>
      </c>
      <c r="Q178" s="1">
        <f t="shared" si="29"/>
        <v>38016.7837</v>
      </c>
    </row>
    <row r="179" spans="1:21">
      <c r="A179" s="4" t="s">
        <v>80</v>
      </c>
      <c r="B179" s="13" t="s">
        <v>81</v>
      </c>
      <c r="C179" s="4">
        <v>53050.455000000002</v>
      </c>
      <c r="D179" s="4">
        <v>0.01</v>
      </c>
      <c r="E179">
        <f t="shared" ref="E179:E196" si="34">+(C179-C$7)/C$8</f>
        <v>8595.9952284020183</v>
      </c>
      <c r="F179">
        <f t="shared" ref="F179:F198" si="35">ROUND(2*E179,0)/2</f>
        <v>8596</v>
      </c>
      <c r="G179">
        <f t="shared" si="33"/>
        <v>-1.0339600004954264E-2</v>
      </c>
      <c r="K179">
        <f>+G179</f>
        <v>-1.0339600004954264E-2</v>
      </c>
      <c r="O179">
        <f t="shared" ref="O179:O196" ca="1" si="36">+C$11+C$12*$F179</f>
        <v>4.541110628215661E-3</v>
      </c>
      <c r="Q179" s="1">
        <f t="shared" ref="Q179:Q196" si="37">+C179-15018.5</f>
        <v>38031.955000000002</v>
      </c>
    </row>
    <row r="180" spans="1:21">
      <c r="A180" s="40" t="s">
        <v>605</v>
      </c>
      <c r="B180" s="41" t="s">
        <v>81</v>
      </c>
      <c r="C180" s="40">
        <v>53381.978999999999</v>
      </c>
      <c r="D180" s="9"/>
      <c r="E180">
        <f t="shared" si="34"/>
        <v>8748.9894688973673</v>
      </c>
      <c r="F180">
        <f t="shared" si="35"/>
        <v>8749</v>
      </c>
      <c r="G180">
        <f t="shared" si="33"/>
        <v>-2.2819900004833471E-2</v>
      </c>
      <c r="K180">
        <f t="shared" ref="K180:K198" si="38">+G180</f>
        <v>-2.2819900004833471E-2</v>
      </c>
      <c r="O180">
        <f t="shared" ca="1" si="36"/>
        <v>1.3975737107358721E-3</v>
      </c>
      <c r="Q180" s="1">
        <f t="shared" si="37"/>
        <v>38363.478999999999</v>
      </c>
    </row>
    <row r="181" spans="1:21">
      <c r="A181" s="15" t="s">
        <v>85</v>
      </c>
      <c r="B181" s="14"/>
      <c r="C181" s="12">
        <v>53674.521699999998</v>
      </c>
      <c r="D181" s="12">
        <v>1E-4</v>
      </c>
      <c r="E181">
        <f t="shared" si="34"/>
        <v>8883.9943198250785</v>
      </c>
      <c r="F181">
        <f t="shared" si="35"/>
        <v>8884</v>
      </c>
      <c r="G181">
        <f t="shared" si="33"/>
        <v>-1.2308400007896125E-2</v>
      </c>
      <c r="J181">
        <f>+G181</f>
        <v>-1.2308400007896125E-2</v>
      </c>
      <c r="O181">
        <f t="shared" ca="1" si="36"/>
        <v>-1.3761353340992766E-3</v>
      </c>
      <c r="Q181" s="1">
        <f t="shared" si="37"/>
        <v>38656.021699999998</v>
      </c>
    </row>
    <row r="182" spans="1:21">
      <c r="A182" s="15" t="s">
        <v>85</v>
      </c>
      <c r="B182" s="14"/>
      <c r="C182" s="12">
        <v>53765.532800000001</v>
      </c>
      <c r="D182" s="12">
        <v>1.6999999999999999E-3</v>
      </c>
      <c r="E182">
        <f t="shared" si="34"/>
        <v>8925.9948209083996</v>
      </c>
      <c r="F182">
        <f t="shared" si="35"/>
        <v>8926</v>
      </c>
      <c r="G182">
        <f t="shared" si="33"/>
        <v>-1.1222600005567074E-2</v>
      </c>
      <c r="J182">
        <f>+G182</f>
        <v>-1.1222600005567074E-2</v>
      </c>
      <c r="O182">
        <f t="shared" ca="1" si="36"/>
        <v>-2.2390670369368537E-3</v>
      </c>
      <c r="Q182" s="1">
        <f t="shared" si="37"/>
        <v>38747.032800000001</v>
      </c>
    </row>
    <row r="183" spans="1:21">
      <c r="A183" s="4" t="s">
        <v>98</v>
      </c>
      <c r="B183" s="13" t="s">
        <v>81</v>
      </c>
      <c r="C183" s="4">
        <v>54454.602500000001</v>
      </c>
      <c r="D183" s="4">
        <v>2.9999999999999997E-4</v>
      </c>
      <c r="E183">
        <f t="shared" si="34"/>
        <v>9243.9919957731418</v>
      </c>
      <c r="F183">
        <f t="shared" si="35"/>
        <v>9244</v>
      </c>
      <c r="G183">
        <f t="shared" si="33"/>
        <v>-1.7344400002912153E-2</v>
      </c>
      <c r="K183">
        <f t="shared" si="38"/>
        <v>-1.7344400002912153E-2</v>
      </c>
      <c r="O183">
        <f t="shared" ca="1" si="36"/>
        <v>-8.7726927869929416E-3</v>
      </c>
      <c r="Q183" s="1">
        <f t="shared" si="37"/>
        <v>39436.102500000001</v>
      </c>
    </row>
    <row r="184" spans="1:21">
      <c r="A184" s="16" t="s">
        <v>93</v>
      </c>
      <c r="B184" s="3"/>
      <c r="C184" s="12">
        <v>54455.683599999997</v>
      </c>
      <c r="D184" s="12">
        <v>4.0000000000000002E-4</v>
      </c>
      <c r="E184">
        <f t="shared" si="34"/>
        <v>9244.4909101003068</v>
      </c>
      <c r="F184">
        <f t="shared" si="35"/>
        <v>9244.5</v>
      </c>
      <c r="G184">
        <f t="shared" si="33"/>
        <v>-1.9696950002980884E-2</v>
      </c>
      <c r="K184">
        <f t="shared" si="38"/>
        <v>-1.9696950002980884E-2</v>
      </c>
      <c r="O184">
        <f t="shared" ca="1" si="36"/>
        <v>-8.7829657834553043E-3</v>
      </c>
      <c r="Q184" s="1">
        <f t="shared" si="37"/>
        <v>39437.183599999997</v>
      </c>
    </row>
    <row r="185" spans="1:21">
      <c r="A185" s="40" t="s">
        <v>633</v>
      </c>
      <c r="B185" s="41" t="s">
        <v>81</v>
      </c>
      <c r="C185" s="40">
        <v>54489.2742</v>
      </c>
      <c r="D185" s="9"/>
      <c r="E185">
        <f t="shared" si="34"/>
        <v>9259.9925580497256</v>
      </c>
      <c r="F185">
        <f t="shared" si="35"/>
        <v>9260</v>
      </c>
      <c r="G185">
        <f t="shared" si="33"/>
        <v>-1.6126000002259389E-2</v>
      </c>
      <c r="K185">
        <f t="shared" si="38"/>
        <v>-1.6126000002259389E-2</v>
      </c>
      <c r="O185">
        <f t="shared" ca="1" si="36"/>
        <v>-9.1014286737882144E-3</v>
      </c>
      <c r="Q185" s="1">
        <f t="shared" si="37"/>
        <v>39470.7742</v>
      </c>
    </row>
    <row r="186" spans="1:21">
      <c r="A186" s="12" t="s">
        <v>92</v>
      </c>
      <c r="B186" s="17" t="s">
        <v>81</v>
      </c>
      <c r="C186" s="12">
        <v>54489.274250000002</v>
      </c>
      <c r="D186" s="12">
        <v>2.9999999999999997E-4</v>
      </c>
      <c r="E186">
        <f t="shared" si="34"/>
        <v>9259.9925811241119</v>
      </c>
      <c r="F186">
        <f t="shared" si="35"/>
        <v>9260</v>
      </c>
      <c r="G186">
        <f t="shared" si="33"/>
        <v>-1.6075999999884516E-2</v>
      </c>
      <c r="K186">
        <f t="shared" si="38"/>
        <v>-1.6075999999884516E-2</v>
      </c>
      <c r="O186">
        <f t="shared" ca="1" si="36"/>
        <v>-9.1014286737882144E-3</v>
      </c>
      <c r="Q186" s="1">
        <f t="shared" si="37"/>
        <v>39470.774250000002</v>
      </c>
    </row>
    <row r="187" spans="1:21">
      <c r="A187" s="4" t="s">
        <v>94</v>
      </c>
      <c r="B187" s="13" t="s">
        <v>81</v>
      </c>
      <c r="C187" s="4">
        <v>54491.441500000001</v>
      </c>
      <c r="D187" s="4">
        <v>4.0000000000000002E-4</v>
      </c>
      <c r="E187">
        <f t="shared" si="34"/>
        <v>9260.9927402912108</v>
      </c>
      <c r="F187">
        <f t="shared" si="35"/>
        <v>9261</v>
      </c>
      <c r="G187">
        <f t="shared" si="33"/>
        <v>-1.5731100000266451E-2</v>
      </c>
      <c r="K187">
        <f t="shared" si="38"/>
        <v>-1.5731100000266451E-2</v>
      </c>
      <c r="O187">
        <f t="shared" ca="1" si="36"/>
        <v>-9.121974666712912E-3</v>
      </c>
      <c r="Q187" s="1">
        <f t="shared" si="37"/>
        <v>39472.941500000001</v>
      </c>
    </row>
    <row r="188" spans="1:21">
      <c r="A188" s="40" t="s">
        <v>645</v>
      </c>
      <c r="B188" s="41" t="s">
        <v>685</v>
      </c>
      <c r="C188" s="40">
        <v>54815.388500000001</v>
      </c>
      <c r="D188" s="9"/>
      <c r="E188">
        <f t="shared" si="34"/>
        <v>9410.4902886610034</v>
      </c>
      <c r="F188">
        <f t="shared" si="35"/>
        <v>9410.5</v>
      </c>
      <c r="G188">
        <f t="shared" si="33"/>
        <v>-2.1043550004833378E-2</v>
      </c>
      <c r="K188">
        <f t="shared" si="38"/>
        <v>-2.1043550004833378E-2</v>
      </c>
      <c r="O188">
        <f t="shared" ca="1" si="36"/>
        <v>-1.2193600608956273E-2</v>
      </c>
      <c r="Q188" s="1">
        <f t="shared" si="37"/>
        <v>39796.888500000001</v>
      </c>
    </row>
    <row r="189" spans="1:21">
      <c r="A189" s="4" t="s">
        <v>99</v>
      </c>
      <c r="B189" s="13" t="s">
        <v>81</v>
      </c>
      <c r="C189" s="4">
        <v>54866.313499999997</v>
      </c>
      <c r="D189" s="4">
        <v>6.9999999999999999E-4</v>
      </c>
      <c r="E189">
        <f t="shared" si="34"/>
        <v>9433.9915485915808</v>
      </c>
      <c r="F189">
        <f t="shared" si="35"/>
        <v>9434</v>
      </c>
      <c r="G189">
        <f t="shared" si="33"/>
        <v>-1.8313400003535207E-2</v>
      </c>
      <c r="J189">
        <f>+G189</f>
        <v>-1.8313400003535207E-2</v>
      </c>
      <c r="O189">
        <f t="shared" ca="1" si="36"/>
        <v>-1.267643144268682E-2</v>
      </c>
      <c r="Q189" s="1">
        <f t="shared" si="37"/>
        <v>39847.813499999997</v>
      </c>
    </row>
    <row r="190" spans="1:21">
      <c r="A190" s="4" t="s">
        <v>100</v>
      </c>
      <c r="B190" s="13" t="s">
        <v>81</v>
      </c>
      <c r="C190" s="4">
        <v>55295.359400000001</v>
      </c>
      <c r="D190" s="4">
        <v>1.4E-3</v>
      </c>
      <c r="E190">
        <f t="shared" si="34"/>
        <v>9631.9909441350246</v>
      </c>
      <c r="F190">
        <f t="shared" si="35"/>
        <v>9632</v>
      </c>
      <c r="G190">
        <f t="shared" si="33"/>
        <v>-1.9623200001660734E-2</v>
      </c>
      <c r="J190">
        <f>+G190</f>
        <v>-1.9623200001660734E-2</v>
      </c>
      <c r="O190">
        <f t="shared" ca="1" si="36"/>
        <v>-1.6744538041778334E-2</v>
      </c>
      <c r="Q190" s="1">
        <f t="shared" si="37"/>
        <v>40276.859400000001</v>
      </c>
    </row>
    <row r="191" spans="1:21">
      <c r="A191" s="21" t="s">
        <v>103</v>
      </c>
      <c r="B191" s="21"/>
      <c r="C191" s="22">
        <v>55479.551200000002</v>
      </c>
      <c r="D191" s="22">
        <v>3.0000000000000001E-3</v>
      </c>
      <c r="E191">
        <f t="shared" si="34"/>
        <v>9716.9931899648018</v>
      </c>
      <c r="F191">
        <f t="shared" si="35"/>
        <v>9717</v>
      </c>
      <c r="G191">
        <f t="shared" si="33"/>
        <v>-1.4756700002180878E-2</v>
      </c>
      <c r="J191">
        <f>+G191</f>
        <v>-1.4756700002180878E-2</v>
      </c>
      <c r="O191">
        <f t="shared" ca="1" si="36"/>
        <v>-1.8490947440378241E-2</v>
      </c>
      <c r="Q191" s="1">
        <f t="shared" si="37"/>
        <v>40461.051200000002</v>
      </c>
    </row>
    <row r="192" spans="1:21">
      <c r="A192" s="4" t="s">
        <v>101</v>
      </c>
      <c r="B192" s="13" t="s">
        <v>81</v>
      </c>
      <c r="C192" s="4">
        <v>55585.723299999998</v>
      </c>
      <c r="D192" s="4">
        <v>2.0000000000000001E-4</v>
      </c>
      <c r="E192">
        <f t="shared" si="34"/>
        <v>9765.9903057129704</v>
      </c>
      <c r="F192">
        <f t="shared" si="35"/>
        <v>9766</v>
      </c>
      <c r="G192">
        <f t="shared" si="33"/>
        <v>-2.1006599999964237E-2</v>
      </c>
      <c r="K192">
        <f t="shared" si="38"/>
        <v>-2.1006599999964237E-2</v>
      </c>
      <c r="O192">
        <f t="shared" ca="1" si="36"/>
        <v>-1.9497701093688757E-2</v>
      </c>
      <c r="Q192" s="1">
        <f t="shared" si="37"/>
        <v>40567.223299999998</v>
      </c>
    </row>
    <row r="193" spans="1:17">
      <c r="A193" s="40" t="s">
        <v>673</v>
      </c>
      <c r="B193" s="41" t="s">
        <v>81</v>
      </c>
      <c r="C193" s="40">
        <v>55928.092100000002</v>
      </c>
      <c r="D193" s="9"/>
      <c r="E193">
        <f t="shared" si="34"/>
        <v>9923.9892877634556</v>
      </c>
      <c r="F193">
        <f t="shared" si="35"/>
        <v>9924</v>
      </c>
      <c r="G193">
        <f t="shared" si="33"/>
        <v>-2.3212399995827582E-2</v>
      </c>
      <c r="K193">
        <f t="shared" si="38"/>
        <v>-2.3212399995827582E-2</v>
      </c>
      <c r="O193">
        <f t="shared" ca="1" si="36"/>
        <v>-2.2743967975792118E-2</v>
      </c>
      <c r="Q193" s="1">
        <f t="shared" si="37"/>
        <v>40909.592100000002</v>
      </c>
    </row>
    <row r="194" spans="1:17">
      <c r="A194" s="40" t="s">
        <v>679</v>
      </c>
      <c r="B194" s="41" t="s">
        <v>81</v>
      </c>
      <c r="C194" s="40">
        <v>56656.166599999997</v>
      </c>
      <c r="D194" s="9"/>
      <c r="E194">
        <f t="shared" si="34"/>
        <v>10259.986697156231</v>
      </c>
      <c r="F194">
        <f t="shared" si="35"/>
        <v>10260</v>
      </c>
      <c r="G194">
        <f t="shared" si="33"/>
        <v>-2.8826000008848496E-2</v>
      </c>
      <c r="K194">
        <f t="shared" si="38"/>
        <v>-2.8826000008848496E-2</v>
      </c>
      <c r="O194">
        <f t="shared" ca="1" si="36"/>
        <v>-2.9647421598492874E-2</v>
      </c>
      <c r="Q194" s="1">
        <f t="shared" si="37"/>
        <v>41637.666599999997</v>
      </c>
    </row>
    <row r="195" spans="1:17">
      <c r="A195" s="22" t="s">
        <v>105</v>
      </c>
      <c r="B195" s="24" t="s">
        <v>81</v>
      </c>
      <c r="C195" s="25">
        <v>56671.335290000003</v>
      </c>
      <c r="D195" s="22">
        <v>2.0000000000000001E-4</v>
      </c>
      <c r="E195">
        <f t="shared" si="34"/>
        <v>10266.986860661318</v>
      </c>
      <c r="F195">
        <f t="shared" si="35"/>
        <v>10267</v>
      </c>
      <c r="G195">
        <f t="shared" si="33"/>
        <v>-2.8471700003137812E-2</v>
      </c>
      <c r="K195">
        <f t="shared" si="38"/>
        <v>-2.8471700003137812E-2</v>
      </c>
      <c r="O195">
        <f t="shared" ca="1" si="36"/>
        <v>-2.9791243548965812E-2</v>
      </c>
      <c r="Q195" s="1">
        <f t="shared" si="37"/>
        <v>41652.835290000003</v>
      </c>
    </row>
    <row r="196" spans="1:17">
      <c r="A196" s="23" t="s">
        <v>104</v>
      </c>
      <c r="B196" s="24"/>
      <c r="C196" s="23">
        <v>57061.3747</v>
      </c>
      <c r="D196" s="23">
        <v>2.3E-3</v>
      </c>
      <c r="E196">
        <f t="shared" si="34"/>
        <v>10446.985241762548</v>
      </c>
      <c r="F196">
        <f t="shared" si="35"/>
        <v>10447</v>
      </c>
      <c r="G196">
        <f t="shared" si="33"/>
        <v>-3.1979699997464195E-2</v>
      </c>
      <c r="J196">
        <f>+G196</f>
        <v>-3.1979699997464195E-2</v>
      </c>
      <c r="O196">
        <f t="shared" ca="1" si="36"/>
        <v>-3.3489522275412631E-2</v>
      </c>
      <c r="Q196" s="1">
        <f t="shared" si="37"/>
        <v>42042.8747</v>
      </c>
    </row>
    <row r="197" spans="1:17">
      <c r="A197" s="42" t="s">
        <v>0</v>
      </c>
      <c r="B197" s="43" t="s">
        <v>81</v>
      </c>
      <c r="C197" s="42">
        <v>55204.35</v>
      </c>
      <c r="D197" s="42">
        <v>2.5000000000000001E-3</v>
      </c>
      <c r="E197">
        <f>+(C197-C$7)/C$8</f>
        <v>9589.9912275807546</v>
      </c>
      <c r="F197">
        <f t="shared" si="35"/>
        <v>9590</v>
      </c>
      <c r="G197">
        <f>+C197-(C$7+F197*C$8)</f>
        <v>-1.9009000003279652E-2</v>
      </c>
      <c r="K197">
        <f t="shared" si="38"/>
        <v>-1.9009000003279652E-2</v>
      </c>
      <c r="O197">
        <f ca="1">+C$11+C$12*$F197</f>
        <v>-1.5881606338940757E-2</v>
      </c>
      <c r="Q197" s="1">
        <f>+C197-15018.5</f>
        <v>40185.85</v>
      </c>
    </row>
    <row r="198" spans="1:17">
      <c r="A198" s="44" t="s">
        <v>1</v>
      </c>
      <c r="B198" s="45" t="s">
        <v>81</v>
      </c>
      <c r="C198" s="46">
        <v>57800.285400000001</v>
      </c>
      <c r="D198" s="46">
        <v>1E-4</v>
      </c>
      <c r="E198">
        <f>+(C198-C$7)/C$8</f>
        <v>10787.983423916441</v>
      </c>
      <c r="F198">
        <f t="shared" si="35"/>
        <v>10788</v>
      </c>
      <c r="G198">
        <f>+C198-(C$7+F198*C$8)</f>
        <v>-3.5918800000217743E-2</v>
      </c>
      <c r="K198">
        <f t="shared" si="38"/>
        <v>-3.5918800000217743E-2</v>
      </c>
      <c r="O198">
        <f ca="1">+C$11+C$12*$F198</f>
        <v>-4.049570586273693E-2</v>
      </c>
      <c r="Q198" s="1">
        <f>+C198-15018.5</f>
        <v>42781.785400000001</v>
      </c>
    </row>
    <row r="199" spans="1:17">
      <c r="A199" s="47" t="s">
        <v>686</v>
      </c>
      <c r="B199" s="48" t="s">
        <v>685</v>
      </c>
      <c r="C199" s="76">
        <v>59644.295599999998</v>
      </c>
      <c r="D199" s="77">
        <v>1E-4</v>
      </c>
      <c r="E199">
        <f>+(C199-C$7)/C$8</f>
        <v>11638.971406731192</v>
      </c>
      <c r="F199">
        <f t="shared" ref="F199" si="39">ROUND(2*E199,0)/2</f>
        <v>11639</v>
      </c>
      <c r="G199">
        <f>+C199-(C$7+F199*C$8)</f>
        <v>-6.1958900005265605E-2</v>
      </c>
      <c r="K199">
        <f t="shared" ref="K199" si="40">+G199</f>
        <v>-6.1958900005265605E-2</v>
      </c>
      <c r="O199">
        <f ca="1">+C$11+C$12*$F199</f>
        <v>-5.7980345841660591E-2</v>
      </c>
      <c r="Q199" s="1">
        <f>+C199-15018.5</f>
        <v>44625.795599999998</v>
      </c>
    </row>
    <row r="200" spans="1:17">
      <c r="B200" s="8"/>
      <c r="C200" s="9"/>
      <c r="D200" s="9"/>
    </row>
    <row r="201" spans="1:17">
      <c r="B201" s="8"/>
      <c r="C201" s="9"/>
      <c r="D201" s="9"/>
    </row>
    <row r="202" spans="1:17">
      <c r="B202" s="8"/>
      <c r="C202" s="9"/>
      <c r="D202" s="9"/>
    </row>
    <row r="203" spans="1:17">
      <c r="B203" s="8"/>
      <c r="C203" s="9"/>
      <c r="D203" s="9"/>
    </row>
    <row r="204" spans="1:17">
      <c r="B204" s="8"/>
      <c r="C204" s="9"/>
      <c r="D204" s="9"/>
    </row>
    <row r="205" spans="1:17">
      <c r="B205" s="8"/>
      <c r="C205" s="9"/>
      <c r="D205" s="9"/>
    </row>
    <row r="206" spans="1:17">
      <c r="B206" s="8"/>
      <c r="C206" s="9"/>
      <c r="D206" s="9"/>
    </row>
    <row r="207" spans="1:17">
      <c r="B207" s="8"/>
      <c r="C207" s="10"/>
      <c r="D207" s="10"/>
    </row>
    <row r="208" spans="1:17">
      <c r="B208" s="8"/>
      <c r="C208" s="10"/>
      <c r="D208" s="10"/>
    </row>
    <row r="209" spans="2:4">
      <c r="B209" s="8"/>
      <c r="C209" s="10"/>
      <c r="D209" s="10"/>
    </row>
    <row r="210" spans="2:4">
      <c r="B210" s="8"/>
      <c r="C210" s="10"/>
      <c r="D210" s="10"/>
    </row>
    <row r="211" spans="2:4">
      <c r="B211" s="8"/>
      <c r="C211" s="10"/>
      <c r="D211" s="10"/>
    </row>
    <row r="212" spans="2:4">
      <c r="B212" s="8"/>
      <c r="C212" s="10"/>
      <c r="D212" s="10"/>
    </row>
    <row r="213" spans="2:4">
      <c r="B213" s="8"/>
      <c r="C213" s="10"/>
      <c r="D213" s="10"/>
    </row>
    <row r="214" spans="2:4">
      <c r="B214" s="8"/>
      <c r="C214" s="10"/>
      <c r="D214" s="10"/>
    </row>
    <row r="215" spans="2:4">
      <c r="B215" s="8"/>
      <c r="C215" s="10"/>
      <c r="D215" s="10"/>
    </row>
    <row r="216" spans="2:4">
      <c r="B216" s="8"/>
      <c r="C216" s="10"/>
      <c r="D216" s="10"/>
    </row>
    <row r="217" spans="2:4">
      <c r="B217" s="8"/>
      <c r="C217" s="10"/>
      <c r="D217" s="10"/>
    </row>
    <row r="218" spans="2:4">
      <c r="B218" s="8"/>
      <c r="C218" s="10"/>
      <c r="D218" s="10"/>
    </row>
    <row r="219" spans="2:4">
      <c r="B219" s="8"/>
      <c r="C219" s="10"/>
      <c r="D219" s="10"/>
    </row>
    <row r="220" spans="2:4">
      <c r="B220" s="8"/>
      <c r="C220" s="10"/>
      <c r="D220" s="10"/>
    </row>
    <row r="221" spans="2:4">
      <c r="B221" s="8"/>
      <c r="C221" s="10"/>
      <c r="D221" s="10"/>
    </row>
    <row r="222" spans="2:4">
      <c r="B222" s="8"/>
      <c r="C222" s="10"/>
      <c r="D222" s="10"/>
    </row>
    <row r="223" spans="2:4">
      <c r="B223" s="8"/>
      <c r="C223" s="10"/>
      <c r="D223" s="10"/>
    </row>
    <row r="224" spans="2:4">
      <c r="B224" s="8"/>
      <c r="C224" s="10"/>
      <c r="D224" s="10"/>
    </row>
    <row r="225" spans="2:4">
      <c r="B225" s="8"/>
      <c r="C225" s="10"/>
      <c r="D225" s="10"/>
    </row>
    <row r="226" spans="2:4">
      <c r="B226" s="8"/>
      <c r="C226" s="10"/>
      <c r="D226" s="10"/>
    </row>
    <row r="227" spans="2:4">
      <c r="B227" s="8"/>
      <c r="C227" s="10"/>
      <c r="D227" s="10"/>
    </row>
    <row r="228" spans="2:4">
      <c r="B228" s="8"/>
      <c r="C228" s="10"/>
      <c r="D228" s="10"/>
    </row>
    <row r="229" spans="2:4">
      <c r="B229" s="8"/>
      <c r="C229" s="10"/>
      <c r="D229" s="10"/>
    </row>
    <row r="230" spans="2:4">
      <c r="C230" s="10"/>
      <c r="D230" s="10"/>
    </row>
    <row r="231" spans="2:4">
      <c r="C231" s="10"/>
      <c r="D231" s="10"/>
    </row>
    <row r="232" spans="2:4">
      <c r="C232" s="10"/>
      <c r="D232" s="10"/>
    </row>
    <row r="233" spans="2:4">
      <c r="C233" s="10"/>
      <c r="D233" s="10"/>
    </row>
    <row r="234" spans="2:4">
      <c r="C234" s="10"/>
      <c r="D234" s="10"/>
    </row>
    <row r="235" spans="2:4">
      <c r="C235" s="10"/>
      <c r="D235" s="10"/>
    </row>
    <row r="236" spans="2:4">
      <c r="C236" s="10"/>
      <c r="D236" s="10"/>
    </row>
    <row r="237" spans="2:4">
      <c r="C237" s="10"/>
      <c r="D237" s="10"/>
    </row>
    <row r="238" spans="2:4">
      <c r="C238" s="10"/>
      <c r="D238" s="10"/>
    </row>
    <row r="239" spans="2:4">
      <c r="C239" s="10"/>
      <c r="D239" s="10"/>
    </row>
    <row r="240" spans="2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</sheetData>
  <phoneticPr fontId="7" type="noConversion"/>
  <hyperlinks>
    <hyperlink ref="H62881" r:id="rId1" display="http://vsolj.cetus-net.org/bulletin.html" xr:uid="{00000000-0004-0000-0000-000000000000}"/>
    <hyperlink ref="H62874" r:id="rId2" display="https://www.aavso.org/ejaavso" xr:uid="{00000000-0004-0000-0000-000001000000}"/>
    <hyperlink ref="I62881" r:id="rId3" display="http://vsolj.cetus-net.org/bulletin.html" xr:uid="{00000000-0004-0000-0000-000002000000}"/>
    <hyperlink ref="AQ56532" r:id="rId4" display="http://cdsbib.u-strasbg.fr/cgi-bin/cdsbib?1990RMxAA..21..381G" xr:uid="{00000000-0004-0000-0000-000003000000}"/>
    <hyperlink ref="H62878" r:id="rId5" display="https://www.aavso.org/ejaavso" xr:uid="{00000000-0004-0000-0000-000004000000}"/>
    <hyperlink ref="AP3896" r:id="rId6" display="http://cdsbib.u-strasbg.fr/cgi-bin/cdsbib?1990RMxAA..21..381G" xr:uid="{00000000-0004-0000-0000-000005000000}"/>
    <hyperlink ref="AP3899" r:id="rId7" display="http://cdsbib.u-strasbg.fr/cgi-bin/cdsbib?1990RMxAA..21..381G" xr:uid="{00000000-0004-0000-0000-000006000000}"/>
    <hyperlink ref="AP3897" r:id="rId8" display="http://cdsbib.u-strasbg.fr/cgi-bin/cdsbib?1990RMxAA..21..381G" xr:uid="{00000000-0004-0000-0000-000007000000}"/>
    <hyperlink ref="AP3881" r:id="rId9" display="http://cdsbib.u-strasbg.fr/cgi-bin/cdsbib?1990RMxAA..21..381G" xr:uid="{00000000-0004-0000-0000-000008000000}"/>
    <hyperlink ref="AQ4110" r:id="rId10" display="http://cdsbib.u-strasbg.fr/cgi-bin/cdsbib?1990RMxAA..21..381G" xr:uid="{00000000-0004-0000-0000-000009000000}"/>
    <hyperlink ref="AQ4114" r:id="rId11" display="http://cdsbib.u-strasbg.fr/cgi-bin/cdsbib?1990RMxAA..21..381G" xr:uid="{00000000-0004-0000-0000-00000A000000}"/>
    <hyperlink ref="AQ63794" r:id="rId12" display="http://cdsbib.u-strasbg.fr/cgi-bin/cdsbib?1990RMxAA..21..381G" xr:uid="{00000000-0004-0000-0000-00000B000000}"/>
    <hyperlink ref="I1002" r:id="rId13" display="http://vsolj.cetus-net.org/bulletin.html" xr:uid="{00000000-0004-0000-0000-00000C000000}"/>
    <hyperlink ref="H1002" r:id="rId14" display="http://vsolj.cetus-net.org/bulletin.html" xr:uid="{00000000-0004-0000-0000-00000D000000}"/>
    <hyperlink ref="AQ64455" r:id="rId15" display="http://cdsbib.u-strasbg.fr/cgi-bin/cdsbib?1990RMxAA..21..381G" xr:uid="{00000000-0004-0000-0000-00000E000000}"/>
    <hyperlink ref="AQ64454" r:id="rId16" display="http://cdsbib.u-strasbg.fr/cgi-bin/cdsbib?1990RMxAA..21..381G" xr:uid="{00000000-0004-0000-0000-00000F000000}"/>
    <hyperlink ref="AP2172" r:id="rId17" display="http://cdsbib.u-strasbg.fr/cgi-bin/cdsbib?1990RMxAA..21..381G" xr:uid="{00000000-0004-0000-0000-000010000000}"/>
    <hyperlink ref="AP2190" r:id="rId18" display="http://cdsbib.u-strasbg.fr/cgi-bin/cdsbib?1990RMxAA..21..381G" xr:uid="{00000000-0004-0000-0000-000011000000}"/>
    <hyperlink ref="AP2191" r:id="rId19" display="http://cdsbib.u-strasbg.fr/cgi-bin/cdsbib?1990RMxAA..21..381G" xr:uid="{00000000-0004-0000-0000-000012000000}"/>
    <hyperlink ref="AP2187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18"/>
  <sheetViews>
    <sheetView topLeftCell="A127" workbookViewId="0">
      <selection activeCell="A68" sqref="A68:C176"/>
    </sheetView>
  </sheetViews>
  <sheetFormatPr defaultRowHeight="12.75"/>
  <cols>
    <col min="1" max="1" width="19.7109375" style="27" customWidth="1"/>
    <col min="2" max="2" width="4.42578125" style="6" customWidth="1"/>
    <col min="3" max="3" width="12.7109375" style="27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27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26" t="s">
        <v>106</v>
      </c>
      <c r="I1" s="28" t="s">
        <v>107</v>
      </c>
      <c r="J1" s="29" t="s">
        <v>108</v>
      </c>
    </row>
    <row r="2" spans="1:16">
      <c r="I2" s="30" t="s">
        <v>109</v>
      </c>
      <c r="J2" s="31" t="s">
        <v>110</v>
      </c>
    </row>
    <row r="3" spans="1:16">
      <c r="A3" s="32" t="s">
        <v>111</v>
      </c>
      <c r="I3" s="30" t="s">
        <v>112</v>
      </c>
      <c r="J3" s="31" t="s">
        <v>113</v>
      </c>
    </row>
    <row r="4" spans="1:16">
      <c r="I4" s="30" t="s">
        <v>114</v>
      </c>
      <c r="J4" s="31" t="s">
        <v>113</v>
      </c>
    </row>
    <row r="5" spans="1:16" ht="13.5" thickBot="1">
      <c r="I5" s="33" t="s">
        <v>115</v>
      </c>
      <c r="J5" s="34" t="s">
        <v>116</v>
      </c>
    </row>
    <row r="10" spans="1:16" ht="13.5" thickBot="1"/>
    <row r="11" spans="1:16" ht="12.75" customHeight="1" thickBot="1">
      <c r="A11" s="27" t="str">
        <f t="shared" ref="A11:A42" si="0">P11</f>
        <v> BBS 21 </v>
      </c>
      <c r="B11" s="8" t="str">
        <f t="shared" ref="B11:B42" si="1">IF(H11=INT(H11),"I","II")</f>
        <v>I</v>
      </c>
      <c r="C11" s="27">
        <f t="shared" ref="C11:C42" si="2">1*G11</f>
        <v>42469.482000000004</v>
      </c>
      <c r="D11" s="6" t="str">
        <f t="shared" ref="D11:D42" si="3">VLOOKUP(F11,I$1:J$5,2,FALSE)</f>
        <v>vis</v>
      </c>
      <c r="E11" s="35">
        <f>VLOOKUP(C11,Active!C$21:E$971,3,FALSE)</f>
        <v>3713.0065825217735</v>
      </c>
      <c r="F11" s="8" t="s">
        <v>115</v>
      </c>
      <c r="G11" s="6" t="str">
        <f t="shared" ref="G11:G42" si="4">MID(I11,3,LEN(I11)-3)</f>
        <v>42469.482</v>
      </c>
      <c r="H11" s="27">
        <f t="shared" ref="H11:H42" si="5">1*K11</f>
        <v>3713</v>
      </c>
      <c r="I11" s="36" t="s">
        <v>420</v>
      </c>
      <c r="J11" s="37" t="s">
        <v>421</v>
      </c>
      <c r="K11" s="36">
        <v>3713</v>
      </c>
      <c r="L11" s="36" t="s">
        <v>422</v>
      </c>
      <c r="M11" s="37" t="s">
        <v>139</v>
      </c>
      <c r="N11" s="37"/>
      <c r="O11" s="38" t="s">
        <v>423</v>
      </c>
      <c r="P11" s="38" t="s">
        <v>424</v>
      </c>
    </row>
    <row r="12" spans="1:16" ht="12.75" customHeight="1" thickBot="1">
      <c r="A12" s="27" t="str">
        <f t="shared" si="0"/>
        <v> BBS 24 </v>
      </c>
      <c r="B12" s="8" t="str">
        <f t="shared" si="1"/>
        <v>I</v>
      </c>
      <c r="C12" s="27">
        <f t="shared" si="2"/>
        <v>42727.349000000002</v>
      </c>
      <c r="D12" s="6" t="str">
        <f t="shared" si="3"/>
        <v>vis</v>
      </c>
      <c r="E12" s="35">
        <f>VLOOKUP(C12,Active!C$21:E$971,3,FALSE)</f>
        <v>3832.0090252221939</v>
      </c>
      <c r="F12" s="8" t="s">
        <v>115</v>
      </c>
      <c r="G12" s="6" t="str">
        <f t="shared" si="4"/>
        <v>42727.349</v>
      </c>
      <c r="H12" s="27">
        <f t="shared" si="5"/>
        <v>3832</v>
      </c>
      <c r="I12" s="36" t="s">
        <v>425</v>
      </c>
      <c r="J12" s="37" t="s">
        <v>426</v>
      </c>
      <c r="K12" s="36">
        <v>3832</v>
      </c>
      <c r="L12" s="36" t="s">
        <v>427</v>
      </c>
      <c r="M12" s="37" t="s">
        <v>139</v>
      </c>
      <c r="N12" s="37"/>
      <c r="O12" s="38" t="s">
        <v>423</v>
      </c>
      <c r="P12" s="38" t="s">
        <v>428</v>
      </c>
    </row>
    <row r="13" spans="1:16" ht="12.75" customHeight="1" thickBot="1">
      <c r="A13" s="27" t="str">
        <f t="shared" si="0"/>
        <v> BBS 25 </v>
      </c>
      <c r="B13" s="8" t="str">
        <f t="shared" si="1"/>
        <v>I</v>
      </c>
      <c r="C13" s="27">
        <f t="shared" si="2"/>
        <v>42768.497000000003</v>
      </c>
      <c r="D13" s="6" t="str">
        <f t="shared" si="3"/>
        <v>vis</v>
      </c>
      <c r="E13" s="35">
        <f>VLOOKUP(C13,Active!C$21:E$971,3,FALSE)</f>
        <v>3850.998320138709</v>
      </c>
      <c r="F13" s="8" t="s">
        <v>115</v>
      </c>
      <c r="G13" s="6" t="str">
        <f t="shared" si="4"/>
        <v>42768.497</v>
      </c>
      <c r="H13" s="27">
        <f t="shared" si="5"/>
        <v>3851</v>
      </c>
      <c r="I13" s="36" t="s">
        <v>429</v>
      </c>
      <c r="J13" s="37" t="s">
        <v>430</v>
      </c>
      <c r="K13" s="36">
        <v>3851</v>
      </c>
      <c r="L13" s="36" t="s">
        <v>409</v>
      </c>
      <c r="M13" s="37" t="s">
        <v>139</v>
      </c>
      <c r="N13" s="37"/>
      <c r="O13" s="38" t="s">
        <v>423</v>
      </c>
      <c r="P13" s="38" t="s">
        <v>431</v>
      </c>
    </row>
    <row r="14" spans="1:16" ht="12.75" customHeight="1" thickBot="1">
      <c r="A14" s="27" t="str">
        <f t="shared" si="0"/>
        <v>BAVM 31 </v>
      </c>
      <c r="B14" s="8" t="str">
        <f t="shared" si="1"/>
        <v>I</v>
      </c>
      <c r="C14" s="27">
        <f t="shared" si="2"/>
        <v>43481.4</v>
      </c>
      <c r="D14" s="6" t="str">
        <f t="shared" si="3"/>
        <v>vis</v>
      </c>
      <c r="E14" s="35">
        <f>VLOOKUP(C14,Active!C$21:E$971,3,FALSE)</f>
        <v>4179.9942692460318</v>
      </c>
      <c r="F14" s="8" t="s">
        <v>115</v>
      </c>
      <c r="G14" s="6" t="str">
        <f t="shared" si="4"/>
        <v>43481.400</v>
      </c>
      <c r="H14" s="27">
        <f t="shared" si="5"/>
        <v>4180</v>
      </c>
      <c r="I14" s="36" t="s">
        <v>435</v>
      </c>
      <c r="J14" s="37" t="s">
        <v>436</v>
      </c>
      <c r="K14" s="36">
        <v>4180</v>
      </c>
      <c r="L14" s="36" t="s">
        <v>182</v>
      </c>
      <c r="M14" s="37" t="s">
        <v>139</v>
      </c>
      <c r="N14" s="37"/>
      <c r="O14" s="38" t="s">
        <v>437</v>
      </c>
      <c r="P14" s="39" t="s">
        <v>438</v>
      </c>
    </row>
    <row r="15" spans="1:16" ht="12.75" customHeight="1" thickBot="1">
      <c r="A15" s="27" t="str">
        <f t="shared" si="0"/>
        <v> BBS 39 </v>
      </c>
      <c r="B15" s="8" t="str">
        <f t="shared" si="1"/>
        <v>I</v>
      </c>
      <c r="C15" s="27">
        <f t="shared" si="2"/>
        <v>43795.597999999998</v>
      </c>
      <c r="D15" s="6" t="str">
        <f t="shared" si="3"/>
        <v>vis</v>
      </c>
      <c r="E15" s="35">
        <f>VLOOKUP(C15,Active!C$21:E$971,3,FALSE)</f>
        <v>4324.9927742567024</v>
      </c>
      <c r="F15" s="8" t="s">
        <v>115</v>
      </c>
      <c r="G15" s="6" t="str">
        <f t="shared" si="4"/>
        <v>43795.598</v>
      </c>
      <c r="H15" s="27">
        <f t="shared" si="5"/>
        <v>4325</v>
      </c>
      <c r="I15" s="36" t="s">
        <v>439</v>
      </c>
      <c r="J15" s="37" t="s">
        <v>440</v>
      </c>
      <c r="K15" s="36">
        <v>4325</v>
      </c>
      <c r="L15" s="36" t="s">
        <v>211</v>
      </c>
      <c r="M15" s="37" t="s">
        <v>139</v>
      </c>
      <c r="N15" s="37"/>
      <c r="O15" s="38" t="s">
        <v>441</v>
      </c>
      <c r="P15" s="38" t="s">
        <v>442</v>
      </c>
    </row>
    <row r="16" spans="1:16" ht="12.75" customHeight="1" thickBot="1">
      <c r="A16" s="27" t="str">
        <f t="shared" si="0"/>
        <v>BAVM 32 </v>
      </c>
      <c r="B16" s="8" t="str">
        <f t="shared" si="1"/>
        <v>I</v>
      </c>
      <c r="C16" s="27">
        <f t="shared" si="2"/>
        <v>44636.383999999998</v>
      </c>
      <c r="D16" s="6" t="str">
        <f t="shared" si="3"/>
        <v>vis</v>
      </c>
      <c r="E16" s="35">
        <f>VLOOKUP(C16,Active!C$21:E$971,3,FALSE)</f>
        <v>4713.0051519099734</v>
      </c>
      <c r="F16" s="8" t="s">
        <v>115</v>
      </c>
      <c r="G16" s="6" t="str">
        <f t="shared" si="4"/>
        <v>44636.384</v>
      </c>
      <c r="H16" s="27">
        <f t="shared" si="5"/>
        <v>4713</v>
      </c>
      <c r="I16" s="36" t="s">
        <v>443</v>
      </c>
      <c r="J16" s="37" t="s">
        <v>444</v>
      </c>
      <c r="K16" s="36">
        <v>4713</v>
      </c>
      <c r="L16" s="36" t="s">
        <v>126</v>
      </c>
      <c r="M16" s="37" t="s">
        <v>139</v>
      </c>
      <c r="N16" s="37"/>
      <c r="O16" s="38" t="s">
        <v>437</v>
      </c>
      <c r="P16" s="39" t="s">
        <v>445</v>
      </c>
    </row>
    <row r="17" spans="1:16" ht="12.75" customHeight="1" thickBot="1">
      <c r="A17" s="27" t="str">
        <f t="shared" si="0"/>
        <v> AJ 102.1411 </v>
      </c>
      <c r="B17" s="8" t="str">
        <f t="shared" si="1"/>
        <v>I</v>
      </c>
      <c r="C17" s="27">
        <f t="shared" si="2"/>
        <v>44967.908300000003</v>
      </c>
      <c r="D17" s="6" t="str">
        <f t="shared" si="3"/>
        <v>vis</v>
      </c>
      <c r="E17" s="35" t="e">
        <f>VLOOKUP(C17,Active!C$21:E$971,3,FALSE)</f>
        <v>#N/A</v>
      </c>
      <c r="F17" s="8" t="s">
        <v>115</v>
      </c>
      <c r="G17" s="6" t="str">
        <f t="shared" si="4"/>
        <v>44967.9083</v>
      </c>
      <c r="H17" s="27">
        <f t="shared" si="5"/>
        <v>4866</v>
      </c>
      <c r="I17" s="36" t="s">
        <v>446</v>
      </c>
      <c r="J17" s="37" t="s">
        <v>447</v>
      </c>
      <c r="K17" s="36">
        <v>4866</v>
      </c>
      <c r="L17" s="36" t="s">
        <v>448</v>
      </c>
      <c r="M17" s="37" t="s">
        <v>449</v>
      </c>
      <c r="N17" s="37" t="s">
        <v>450</v>
      </c>
      <c r="O17" s="38" t="s">
        <v>451</v>
      </c>
      <c r="P17" s="38" t="s">
        <v>452</v>
      </c>
    </row>
    <row r="18" spans="1:16" ht="12.75" customHeight="1" thickBot="1">
      <c r="A18" s="27" t="str">
        <f t="shared" si="0"/>
        <v> BBS 64 </v>
      </c>
      <c r="B18" s="8" t="str">
        <f t="shared" si="1"/>
        <v>I</v>
      </c>
      <c r="C18" s="27">
        <f t="shared" si="2"/>
        <v>45323.275999999998</v>
      </c>
      <c r="D18" s="6" t="str">
        <f t="shared" si="3"/>
        <v>vis</v>
      </c>
      <c r="E18" s="35">
        <f>VLOOKUP(C18,Active!C$21:E$971,3,FALSE)</f>
        <v>5029.9973450613952</v>
      </c>
      <c r="F18" s="8" t="s">
        <v>115</v>
      </c>
      <c r="G18" s="6" t="str">
        <f t="shared" si="4"/>
        <v>45323.276</v>
      </c>
      <c r="H18" s="27">
        <f t="shared" si="5"/>
        <v>5030</v>
      </c>
      <c r="I18" s="36" t="s">
        <v>458</v>
      </c>
      <c r="J18" s="37" t="s">
        <v>459</v>
      </c>
      <c r="K18" s="36">
        <v>5030</v>
      </c>
      <c r="L18" s="36" t="s">
        <v>168</v>
      </c>
      <c r="M18" s="37" t="s">
        <v>139</v>
      </c>
      <c r="N18" s="37"/>
      <c r="O18" s="38" t="s">
        <v>423</v>
      </c>
      <c r="P18" s="38" t="s">
        <v>460</v>
      </c>
    </row>
    <row r="19" spans="1:16" ht="12.75" customHeight="1" thickBot="1">
      <c r="A19" s="27" t="str">
        <f t="shared" si="0"/>
        <v> BBS 64 </v>
      </c>
      <c r="B19" s="8" t="str">
        <f t="shared" si="1"/>
        <v>I</v>
      </c>
      <c r="C19" s="27">
        <f t="shared" si="2"/>
        <v>45336.277999999998</v>
      </c>
      <c r="D19" s="6" t="str">
        <f t="shared" si="3"/>
        <v>vis</v>
      </c>
      <c r="E19" s="35">
        <f>VLOOKUP(C19,Active!C$21:E$971,3,FALSE)</f>
        <v>5035.997607832478</v>
      </c>
      <c r="F19" s="8" t="s">
        <v>115</v>
      </c>
      <c r="G19" s="6" t="str">
        <f t="shared" si="4"/>
        <v>45336.278</v>
      </c>
      <c r="H19" s="27">
        <f t="shared" si="5"/>
        <v>5036</v>
      </c>
      <c r="I19" s="36" t="s">
        <v>461</v>
      </c>
      <c r="J19" s="37" t="s">
        <v>462</v>
      </c>
      <c r="K19" s="36">
        <v>5036</v>
      </c>
      <c r="L19" s="36" t="s">
        <v>341</v>
      </c>
      <c r="M19" s="37" t="s">
        <v>139</v>
      </c>
      <c r="N19" s="37"/>
      <c r="O19" s="38" t="s">
        <v>423</v>
      </c>
      <c r="P19" s="38" t="s">
        <v>460</v>
      </c>
    </row>
    <row r="20" spans="1:16" ht="12.75" customHeight="1" thickBot="1">
      <c r="A20" s="27" t="str">
        <f t="shared" si="0"/>
        <v> BBS 64 </v>
      </c>
      <c r="B20" s="8" t="str">
        <f t="shared" si="1"/>
        <v>I</v>
      </c>
      <c r="C20" s="27">
        <f t="shared" si="2"/>
        <v>45349.286</v>
      </c>
      <c r="D20" s="6" t="str">
        <f t="shared" si="3"/>
        <v>vis</v>
      </c>
      <c r="E20" s="35">
        <f>VLOOKUP(C20,Active!C$21:E$971,3,FALSE)</f>
        <v>5042.0006395296214</v>
      </c>
      <c r="F20" s="8" t="s">
        <v>115</v>
      </c>
      <c r="G20" s="6" t="str">
        <f t="shared" si="4"/>
        <v>45349.286</v>
      </c>
      <c r="H20" s="27">
        <f t="shared" si="5"/>
        <v>5042</v>
      </c>
      <c r="I20" s="36" t="s">
        <v>463</v>
      </c>
      <c r="J20" s="37" t="s">
        <v>464</v>
      </c>
      <c r="K20" s="36">
        <v>5042</v>
      </c>
      <c r="L20" s="36" t="s">
        <v>221</v>
      </c>
      <c r="M20" s="37" t="s">
        <v>139</v>
      </c>
      <c r="N20" s="37"/>
      <c r="O20" s="38" t="s">
        <v>465</v>
      </c>
      <c r="P20" s="38" t="s">
        <v>460</v>
      </c>
    </row>
    <row r="21" spans="1:16" ht="12.75" customHeight="1" thickBot="1">
      <c r="A21" s="27" t="str">
        <f t="shared" si="0"/>
        <v> BBS 65 </v>
      </c>
      <c r="B21" s="8" t="str">
        <f t="shared" si="1"/>
        <v>I</v>
      </c>
      <c r="C21" s="27">
        <f t="shared" si="2"/>
        <v>45375.300999999999</v>
      </c>
      <c r="D21" s="6" t="str">
        <f t="shared" si="3"/>
        <v>vis</v>
      </c>
      <c r="E21" s="35">
        <f>VLOOKUP(C21,Active!C$21:E$971,3,FALSE)</f>
        <v>5054.0062414362301</v>
      </c>
      <c r="F21" s="8" t="s">
        <v>115</v>
      </c>
      <c r="G21" s="6" t="str">
        <f t="shared" si="4"/>
        <v>45375.301</v>
      </c>
      <c r="H21" s="27">
        <f t="shared" si="5"/>
        <v>5054</v>
      </c>
      <c r="I21" s="36" t="s">
        <v>466</v>
      </c>
      <c r="J21" s="37" t="s">
        <v>467</v>
      </c>
      <c r="K21" s="36">
        <v>5054</v>
      </c>
      <c r="L21" s="36" t="s">
        <v>422</v>
      </c>
      <c r="M21" s="37" t="s">
        <v>139</v>
      </c>
      <c r="N21" s="37"/>
      <c r="O21" s="38" t="s">
        <v>468</v>
      </c>
      <c r="P21" s="38" t="s">
        <v>469</v>
      </c>
    </row>
    <row r="22" spans="1:16" ht="12.75" customHeight="1" thickBot="1">
      <c r="A22" s="27" t="str">
        <f t="shared" si="0"/>
        <v> BBS 65 </v>
      </c>
      <c r="B22" s="8" t="str">
        <f t="shared" si="1"/>
        <v>I</v>
      </c>
      <c r="C22" s="27">
        <f t="shared" si="2"/>
        <v>45401.275000000001</v>
      </c>
      <c r="D22" s="6" t="str">
        <f t="shared" si="3"/>
        <v>vis</v>
      </c>
      <c r="E22" s="35">
        <f>VLOOKUP(C22,Active!C$21:E$971,3,FALSE)</f>
        <v>5065.9929223480995</v>
      </c>
      <c r="F22" s="8" t="s">
        <v>115</v>
      </c>
      <c r="G22" s="6" t="str">
        <f t="shared" si="4"/>
        <v>45401.275</v>
      </c>
      <c r="H22" s="27">
        <f t="shared" si="5"/>
        <v>5066</v>
      </c>
      <c r="I22" s="36" t="s">
        <v>470</v>
      </c>
      <c r="J22" s="37" t="s">
        <v>471</v>
      </c>
      <c r="K22" s="36">
        <v>5066</v>
      </c>
      <c r="L22" s="36" t="s">
        <v>276</v>
      </c>
      <c r="M22" s="37" t="s">
        <v>139</v>
      </c>
      <c r="N22" s="37"/>
      <c r="O22" s="38" t="s">
        <v>472</v>
      </c>
      <c r="P22" s="38" t="s">
        <v>469</v>
      </c>
    </row>
    <row r="23" spans="1:16" ht="12.75" customHeight="1" thickBot="1">
      <c r="A23" s="27" t="str">
        <f t="shared" si="0"/>
        <v> BBS 69 </v>
      </c>
      <c r="B23" s="8" t="str">
        <f t="shared" si="1"/>
        <v>I</v>
      </c>
      <c r="C23" s="27">
        <f t="shared" si="2"/>
        <v>45611.487999999998</v>
      </c>
      <c r="D23" s="6" t="str">
        <f t="shared" si="3"/>
        <v>vis</v>
      </c>
      <c r="E23" s="35">
        <f>VLOOKUP(C23,Active!C$21:E$971,3,FALSE)</f>
        <v>5163.0036313080791</v>
      </c>
      <c r="F23" s="8" t="s">
        <v>115</v>
      </c>
      <c r="G23" s="6" t="str">
        <f t="shared" si="4"/>
        <v>45611.488</v>
      </c>
      <c r="H23" s="27">
        <f t="shared" si="5"/>
        <v>5163</v>
      </c>
      <c r="I23" s="36" t="s">
        <v>473</v>
      </c>
      <c r="J23" s="37" t="s">
        <v>474</v>
      </c>
      <c r="K23" s="36">
        <v>5163</v>
      </c>
      <c r="L23" s="36" t="s">
        <v>177</v>
      </c>
      <c r="M23" s="37" t="s">
        <v>139</v>
      </c>
      <c r="N23" s="37"/>
      <c r="O23" s="38" t="s">
        <v>475</v>
      </c>
      <c r="P23" s="38" t="s">
        <v>476</v>
      </c>
    </row>
    <row r="24" spans="1:16" ht="12.75" customHeight="1" thickBot="1">
      <c r="A24" s="27" t="str">
        <f t="shared" si="0"/>
        <v> BBS 76 </v>
      </c>
      <c r="B24" s="8" t="str">
        <f t="shared" si="1"/>
        <v>I</v>
      </c>
      <c r="C24" s="27">
        <f t="shared" si="2"/>
        <v>46116.366000000002</v>
      </c>
      <c r="D24" s="6" t="str">
        <f t="shared" si="3"/>
        <v>vis</v>
      </c>
      <c r="E24" s="35">
        <f>VLOOKUP(C24,Active!C$21:E$971,3,FALSE)</f>
        <v>5395.9986064918121</v>
      </c>
      <c r="F24" s="8" t="s">
        <v>115</v>
      </c>
      <c r="G24" s="6" t="str">
        <f t="shared" si="4"/>
        <v>46116.366</v>
      </c>
      <c r="H24" s="27">
        <f t="shared" si="5"/>
        <v>5396</v>
      </c>
      <c r="I24" s="36" t="s">
        <v>477</v>
      </c>
      <c r="J24" s="37" t="s">
        <v>478</v>
      </c>
      <c r="K24" s="36">
        <v>5396</v>
      </c>
      <c r="L24" s="36" t="s">
        <v>117</v>
      </c>
      <c r="M24" s="37" t="s">
        <v>449</v>
      </c>
      <c r="N24" s="37" t="s">
        <v>450</v>
      </c>
      <c r="O24" s="38" t="s">
        <v>441</v>
      </c>
      <c r="P24" s="38" t="s">
        <v>479</v>
      </c>
    </row>
    <row r="25" spans="1:16" ht="12.75" customHeight="1" thickBot="1">
      <c r="A25" s="27" t="str">
        <f t="shared" si="0"/>
        <v> BBS 76 </v>
      </c>
      <c r="B25" s="8" t="str">
        <f t="shared" si="1"/>
        <v>I</v>
      </c>
      <c r="C25" s="27">
        <f t="shared" si="2"/>
        <v>46116.379000000001</v>
      </c>
      <c r="D25" s="6" t="str">
        <f t="shared" si="3"/>
        <v>vis</v>
      </c>
      <c r="E25" s="35">
        <f>VLOOKUP(C25,Active!C$21:E$971,3,FALSE)</f>
        <v>5396.0046058316075</v>
      </c>
      <c r="F25" s="8" t="s">
        <v>115</v>
      </c>
      <c r="G25" s="6" t="str">
        <f t="shared" si="4"/>
        <v>46116.379</v>
      </c>
      <c r="H25" s="27">
        <f t="shared" si="5"/>
        <v>5396</v>
      </c>
      <c r="I25" s="36" t="s">
        <v>480</v>
      </c>
      <c r="J25" s="37" t="s">
        <v>481</v>
      </c>
      <c r="K25" s="36">
        <v>5396</v>
      </c>
      <c r="L25" s="36" t="s">
        <v>129</v>
      </c>
      <c r="M25" s="37" t="s">
        <v>139</v>
      </c>
      <c r="N25" s="37"/>
      <c r="O25" s="38" t="s">
        <v>482</v>
      </c>
      <c r="P25" s="38" t="s">
        <v>479</v>
      </c>
    </row>
    <row r="26" spans="1:16" ht="12.75" customHeight="1" thickBot="1">
      <c r="A26" s="27" t="str">
        <f t="shared" si="0"/>
        <v> JAAVSO 41;328 </v>
      </c>
      <c r="B26" s="8" t="str">
        <f t="shared" si="1"/>
        <v>I</v>
      </c>
      <c r="C26" s="27">
        <f t="shared" si="2"/>
        <v>46131.521000000001</v>
      </c>
      <c r="D26" s="6" t="str">
        <f t="shared" si="3"/>
        <v>vis</v>
      </c>
      <c r="E26" s="35">
        <f>VLOOKUP(C26,Active!C$21:E$971,3,FALSE)</f>
        <v>5402.9924522306028</v>
      </c>
      <c r="F26" s="8" t="s">
        <v>115</v>
      </c>
      <c r="G26" s="6" t="str">
        <f t="shared" si="4"/>
        <v>46131.5210</v>
      </c>
      <c r="H26" s="27">
        <f t="shared" si="5"/>
        <v>5403</v>
      </c>
      <c r="I26" s="36" t="s">
        <v>483</v>
      </c>
      <c r="J26" s="37" t="s">
        <v>484</v>
      </c>
      <c r="K26" s="36">
        <v>5403</v>
      </c>
      <c r="L26" s="36" t="s">
        <v>485</v>
      </c>
      <c r="M26" s="37" t="s">
        <v>486</v>
      </c>
      <c r="N26" s="37" t="s">
        <v>107</v>
      </c>
      <c r="O26" s="38" t="s">
        <v>487</v>
      </c>
      <c r="P26" s="38" t="s">
        <v>488</v>
      </c>
    </row>
    <row r="27" spans="1:16" ht="12.75" customHeight="1" thickBot="1">
      <c r="A27" s="27" t="str">
        <f t="shared" si="0"/>
        <v> BBS 79 </v>
      </c>
      <c r="B27" s="8" t="str">
        <f t="shared" si="1"/>
        <v>I</v>
      </c>
      <c r="C27" s="27">
        <f t="shared" si="2"/>
        <v>46376.394999999997</v>
      </c>
      <c r="D27" s="6" t="str">
        <f t="shared" si="3"/>
        <v>vis</v>
      </c>
      <c r="E27" s="35">
        <f>VLOOKUP(C27,Active!C$21:E$971,3,FALSE)</f>
        <v>5515.9987855490281</v>
      </c>
      <c r="F27" s="8" t="s">
        <v>115</v>
      </c>
      <c r="G27" s="6" t="str">
        <f t="shared" si="4"/>
        <v>46376.395</v>
      </c>
      <c r="H27" s="27">
        <f t="shared" si="5"/>
        <v>5516</v>
      </c>
      <c r="I27" s="36" t="s">
        <v>489</v>
      </c>
      <c r="J27" s="37" t="s">
        <v>490</v>
      </c>
      <c r="K27" s="36">
        <v>5516</v>
      </c>
      <c r="L27" s="36" t="s">
        <v>117</v>
      </c>
      <c r="M27" s="37" t="s">
        <v>139</v>
      </c>
      <c r="N27" s="37"/>
      <c r="O27" s="38" t="s">
        <v>475</v>
      </c>
      <c r="P27" s="38" t="s">
        <v>491</v>
      </c>
    </row>
    <row r="28" spans="1:16" ht="12.75" customHeight="1" thickBot="1">
      <c r="A28" s="27" t="str">
        <f t="shared" si="0"/>
        <v> BBS 79 </v>
      </c>
      <c r="B28" s="8" t="str">
        <f t="shared" si="1"/>
        <v>I</v>
      </c>
      <c r="C28" s="27">
        <f t="shared" si="2"/>
        <v>46402.406999999999</v>
      </c>
      <c r="D28" s="6" t="str">
        <f t="shared" si="3"/>
        <v>vis</v>
      </c>
      <c r="E28" s="35">
        <f>VLOOKUP(C28,Active!C$21:E$971,3,FALSE)</f>
        <v>5528.0030029926083</v>
      </c>
      <c r="F28" s="8" t="s">
        <v>115</v>
      </c>
      <c r="G28" s="6" t="str">
        <f t="shared" si="4"/>
        <v>46402.407</v>
      </c>
      <c r="H28" s="27">
        <f t="shared" si="5"/>
        <v>5528</v>
      </c>
      <c r="I28" s="36" t="s">
        <v>492</v>
      </c>
      <c r="J28" s="37" t="s">
        <v>493</v>
      </c>
      <c r="K28" s="36">
        <v>5528</v>
      </c>
      <c r="L28" s="36" t="s">
        <v>299</v>
      </c>
      <c r="M28" s="37" t="s">
        <v>139</v>
      </c>
      <c r="N28" s="37"/>
      <c r="O28" s="38" t="s">
        <v>475</v>
      </c>
      <c r="P28" s="38" t="s">
        <v>491</v>
      </c>
    </row>
    <row r="29" spans="1:16" ht="12.75" customHeight="1" thickBot="1">
      <c r="A29" s="27" t="str">
        <f t="shared" si="0"/>
        <v> BBS 83 </v>
      </c>
      <c r="B29" s="8" t="str">
        <f t="shared" si="1"/>
        <v>I</v>
      </c>
      <c r="C29" s="27">
        <f t="shared" si="2"/>
        <v>46842.286</v>
      </c>
      <c r="D29" s="6" t="str">
        <f t="shared" si="3"/>
        <v>vis</v>
      </c>
      <c r="E29" s="35">
        <f>VLOOKUP(C29,Active!C$21:E$971,3,FALSE)</f>
        <v>5731.0017406853667</v>
      </c>
      <c r="F29" s="8" t="s">
        <v>115</v>
      </c>
      <c r="G29" s="6" t="str">
        <f t="shared" si="4"/>
        <v>46842.286</v>
      </c>
      <c r="H29" s="27">
        <f t="shared" si="5"/>
        <v>5731</v>
      </c>
      <c r="I29" s="36" t="s">
        <v>499</v>
      </c>
      <c r="J29" s="37" t="s">
        <v>500</v>
      </c>
      <c r="K29" s="36">
        <v>5731</v>
      </c>
      <c r="L29" s="36" t="s">
        <v>328</v>
      </c>
      <c r="M29" s="37" t="s">
        <v>139</v>
      </c>
      <c r="N29" s="37"/>
      <c r="O29" s="38" t="s">
        <v>465</v>
      </c>
      <c r="P29" s="38" t="s">
        <v>501</v>
      </c>
    </row>
    <row r="30" spans="1:16" ht="12.75" customHeight="1" thickBot="1">
      <c r="A30" s="27" t="str">
        <f t="shared" si="0"/>
        <v> AJ 102.1411 </v>
      </c>
      <c r="B30" s="8" t="str">
        <f t="shared" si="1"/>
        <v>I</v>
      </c>
      <c r="C30" s="27">
        <f t="shared" si="2"/>
        <v>47121.821100000001</v>
      </c>
      <c r="D30" s="6" t="str">
        <f t="shared" si="3"/>
        <v>vis</v>
      </c>
      <c r="E30" s="35">
        <f>VLOOKUP(C30,Active!C$21:E$971,3,FALSE)</f>
        <v>5860.0037445110074</v>
      </c>
      <c r="F30" s="8" t="s">
        <v>115</v>
      </c>
      <c r="G30" s="6" t="str">
        <f t="shared" si="4"/>
        <v>47121.8211</v>
      </c>
      <c r="H30" s="27">
        <f t="shared" si="5"/>
        <v>5860</v>
      </c>
      <c r="I30" s="36" t="s">
        <v>502</v>
      </c>
      <c r="J30" s="37" t="s">
        <v>503</v>
      </c>
      <c r="K30" s="36">
        <v>5860</v>
      </c>
      <c r="L30" s="36" t="s">
        <v>504</v>
      </c>
      <c r="M30" s="37" t="s">
        <v>449</v>
      </c>
      <c r="N30" s="37" t="s">
        <v>450</v>
      </c>
      <c r="O30" s="38" t="s">
        <v>451</v>
      </c>
      <c r="P30" s="38" t="s">
        <v>452</v>
      </c>
    </row>
    <row r="31" spans="1:16" ht="12.75" customHeight="1" thickBot="1">
      <c r="A31" s="27" t="str">
        <f t="shared" si="0"/>
        <v> BBS 87 </v>
      </c>
      <c r="B31" s="8" t="str">
        <f t="shared" si="1"/>
        <v>I</v>
      </c>
      <c r="C31" s="27">
        <f t="shared" si="2"/>
        <v>47169.483999999997</v>
      </c>
      <c r="D31" s="6" t="str">
        <f t="shared" si="3"/>
        <v>vis</v>
      </c>
      <c r="E31" s="35">
        <f>VLOOKUP(C31,Active!C$21:E$971,3,FALSE)</f>
        <v>5881.999585491767</v>
      </c>
      <c r="F31" s="8" t="s">
        <v>115</v>
      </c>
      <c r="G31" s="6" t="str">
        <f t="shared" si="4"/>
        <v>47169.484</v>
      </c>
      <c r="H31" s="27">
        <f t="shared" si="5"/>
        <v>5882</v>
      </c>
      <c r="I31" s="36" t="s">
        <v>505</v>
      </c>
      <c r="J31" s="37" t="s">
        <v>506</v>
      </c>
      <c r="K31" s="36">
        <v>5882</v>
      </c>
      <c r="L31" s="36" t="s">
        <v>165</v>
      </c>
      <c r="M31" s="37" t="s">
        <v>139</v>
      </c>
      <c r="N31" s="37"/>
      <c r="O31" s="38" t="s">
        <v>482</v>
      </c>
      <c r="P31" s="38" t="s">
        <v>507</v>
      </c>
    </row>
    <row r="32" spans="1:16" ht="12.75" customHeight="1" thickBot="1">
      <c r="A32" s="27" t="str">
        <f t="shared" si="0"/>
        <v> BBS 87 </v>
      </c>
      <c r="B32" s="8" t="str">
        <f t="shared" si="1"/>
        <v>I</v>
      </c>
      <c r="C32" s="27">
        <f t="shared" si="2"/>
        <v>47195.502999999997</v>
      </c>
      <c r="D32" s="6" t="str">
        <f t="shared" si="3"/>
        <v>vis</v>
      </c>
      <c r="E32" s="35">
        <f>VLOOKUP(C32,Active!C$21:E$971,3,FALSE)</f>
        <v>5894.0070333490821</v>
      </c>
      <c r="F32" s="8" t="s">
        <v>115</v>
      </c>
      <c r="G32" s="6" t="str">
        <f t="shared" si="4"/>
        <v>47195.503</v>
      </c>
      <c r="H32" s="27">
        <f t="shared" si="5"/>
        <v>5894</v>
      </c>
      <c r="I32" s="36" t="s">
        <v>508</v>
      </c>
      <c r="J32" s="37" t="s">
        <v>509</v>
      </c>
      <c r="K32" s="36">
        <v>5894</v>
      </c>
      <c r="L32" s="36" t="s">
        <v>349</v>
      </c>
      <c r="M32" s="37" t="s">
        <v>139</v>
      </c>
      <c r="N32" s="37"/>
      <c r="O32" s="38" t="s">
        <v>423</v>
      </c>
      <c r="P32" s="38" t="s">
        <v>507</v>
      </c>
    </row>
    <row r="33" spans="1:16" ht="12.75" customHeight="1" thickBot="1">
      <c r="A33" s="27" t="str">
        <f t="shared" si="0"/>
        <v>BAVM 50 </v>
      </c>
      <c r="B33" s="8" t="str">
        <f t="shared" si="1"/>
        <v>I</v>
      </c>
      <c r="C33" s="27">
        <f t="shared" si="2"/>
        <v>47206.330900000001</v>
      </c>
      <c r="D33" s="6" t="str">
        <f t="shared" si="3"/>
        <v>vis</v>
      </c>
      <c r="E33" s="35">
        <f>VLOOKUP(C33,Active!C$21:E$971,3,FALSE)</f>
        <v>5899.0039757624818</v>
      </c>
      <c r="F33" s="8" t="s">
        <v>115</v>
      </c>
      <c r="G33" s="6" t="str">
        <f t="shared" si="4"/>
        <v>47206.3309</v>
      </c>
      <c r="H33" s="27">
        <f t="shared" si="5"/>
        <v>5899</v>
      </c>
      <c r="I33" s="36" t="s">
        <v>510</v>
      </c>
      <c r="J33" s="37" t="s">
        <v>511</v>
      </c>
      <c r="K33" s="36">
        <v>5899</v>
      </c>
      <c r="L33" s="36" t="s">
        <v>512</v>
      </c>
      <c r="M33" s="37" t="s">
        <v>449</v>
      </c>
      <c r="N33" s="37" t="s">
        <v>513</v>
      </c>
      <c r="O33" s="38" t="s">
        <v>514</v>
      </c>
      <c r="P33" s="39" t="s">
        <v>515</v>
      </c>
    </row>
    <row r="34" spans="1:16" ht="12.75" customHeight="1" thickBot="1">
      <c r="A34" s="27" t="str">
        <f t="shared" si="0"/>
        <v> BBS 87 </v>
      </c>
      <c r="B34" s="8" t="str">
        <f t="shared" si="1"/>
        <v>I</v>
      </c>
      <c r="C34" s="27">
        <f t="shared" si="2"/>
        <v>47206.337</v>
      </c>
      <c r="D34" s="6" t="str">
        <f t="shared" si="3"/>
        <v>vis</v>
      </c>
      <c r="E34" s="35">
        <f>VLOOKUP(C34,Active!C$21:E$971,3,FALSE)</f>
        <v>5899.0067908373085</v>
      </c>
      <c r="F34" s="8" t="s">
        <v>115</v>
      </c>
      <c r="G34" s="6" t="str">
        <f t="shared" si="4"/>
        <v>47206.337</v>
      </c>
      <c r="H34" s="27">
        <f t="shared" si="5"/>
        <v>5899</v>
      </c>
      <c r="I34" s="36" t="s">
        <v>516</v>
      </c>
      <c r="J34" s="37" t="s">
        <v>517</v>
      </c>
      <c r="K34" s="36">
        <v>5899</v>
      </c>
      <c r="L34" s="36" t="s">
        <v>349</v>
      </c>
      <c r="M34" s="37" t="s">
        <v>139</v>
      </c>
      <c r="N34" s="37"/>
      <c r="O34" s="38" t="s">
        <v>482</v>
      </c>
      <c r="P34" s="38" t="s">
        <v>507</v>
      </c>
    </row>
    <row r="35" spans="1:16" ht="12.75" customHeight="1" thickBot="1">
      <c r="A35" s="27" t="str">
        <f t="shared" si="0"/>
        <v> BBS 88 </v>
      </c>
      <c r="B35" s="8" t="str">
        <f t="shared" si="1"/>
        <v>I</v>
      </c>
      <c r="C35" s="27">
        <f t="shared" si="2"/>
        <v>47232.319000000003</v>
      </c>
      <c r="D35" s="6" t="str">
        <f t="shared" si="3"/>
        <v>vis</v>
      </c>
      <c r="E35" s="35">
        <f>VLOOKUP(C35,Active!C$21:E$971,3,FALSE)</f>
        <v>5910.9971636505916</v>
      </c>
      <c r="F35" s="8" t="s">
        <v>115</v>
      </c>
      <c r="G35" s="6" t="str">
        <f t="shared" si="4"/>
        <v>47232.319</v>
      </c>
      <c r="H35" s="27">
        <f t="shared" si="5"/>
        <v>5911</v>
      </c>
      <c r="I35" s="36" t="s">
        <v>518</v>
      </c>
      <c r="J35" s="37" t="s">
        <v>519</v>
      </c>
      <c r="K35" s="36">
        <v>5911</v>
      </c>
      <c r="L35" s="36" t="s">
        <v>168</v>
      </c>
      <c r="M35" s="37" t="s">
        <v>139</v>
      </c>
      <c r="N35" s="37"/>
      <c r="O35" s="38" t="s">
        <v>482</v>
      </c>
      <c r="P35" s="38" t="s">
        <v>520</v>
      </c>
    </row>
    <row r="36" spans="1:16" ht="12.75" customHeight="1" thickBot="1">
      <c r="A36" s="27" t="str">
        <f t="shared" si="0"/>
        <v> BBS 91 </v>
      </c>
      <c r="B36" s="8" t="str">
        <f t="shared" si="1"/>
        <v>I</v>
      </c>
      <c r="C36" s="27">
        <f t="shared" si="2"/>
        <v>47609.377</v>
      </c>
      <c r="D36" s="6" t="str">
        <f t="shared" si="3"/>
        <v>vis</v>
      </c>
      <c r="E36" s="35">
        <f>VLOOKUP(C36,Active!C$21:E$971,3,FALSE)</f>
        <v>6085.0047840119987</v>
      </c>
      <c r="F36" s="8" t="s">
        <v>115</v>
      </c>
      <c r="G36" s="6" t="str">
        <f t="shared" si="4"/>
        <v>47609.377</v>
      </c>
      <c r="H36" s="27">
        <f t="shared" si="5"/>
        <v>6085</v>
      </c>
      <c r="I36" s="36" t="s">
        <v>521</v>
      </c>
      <c r="J36" s="37" t="s">
        <v>522</v>
      </c>
      <c r="K36" s="36">
        <v>6085</v>
      </c>
      <c r="L36" s="36" t="s">
        <v>129</v>
      </c>
      <c r="M36" s="37" t="s">
        <v>139</v>
      </c>
      <c r="N36" s="37"/>
      <c r="O36" s="38" t="s">
        <v>423</v>
      </c>
      <c r="P36" s="38" t="s">
        <v>523</v>
      </c>
    </row>
    <row r="37" spans="1:16" ht="12.75" customHeight="1" thickBot="1">
      <c r="A37" s="27" t="str">
        <f t="shared" si="0"/>
        <v> BBS 94 </v>
      </c>
      <c r="B37" s="8" t="str">
        <f t="shared" si="1"/>
        <v>I</v>
      </c>
      <c r="C37" s="27">
        <f t="shared" si="2"/>
        <v>47947.39</v>
      </c>
      <c r="D37" s="6" t="str">
        <f t="shared" si="3"/>
        <v>vis</v>
      </c>
      <c r="E37" s="35">
        <f>VLOOKUP(C37,Active!C$21:E$971,3,FALSE)</f>
        <v>6240.9936180407703</v>
      </c>
      <c r="F37" s="8" t="s">
        <v>115</v>
      </c>
      <c r="G37" s="6" t="str">
        <f t="shared" si="4"/>
        <v>47947.390</v>
      </c>
      <c r="H37" s="27">
        <f t="shared" si="5"/>
        <v>6241</v>
      </c>
      <c r="I37" s="36" t="s">
        <v>524</v>
      </c>
      <c r="J37" s="37" t="s">
        <v>525</v>
      </c>
      <c r="K37" s="36">
        <v>6241</v>
      </c>
      <c r="L37" s="36" t="s">
        <v>162</v>
      </c>
      <c r="M37" s="37" t="s">
        <v>139</v>
      </c>
      <c r="N37" s="37"/>
      <c r="O37" s="38" t="s">
        <v>482</v>
      </c>
      <c r="P37" s="38" t="s">
        <v>526</v>
      </c>
    </row>
    <row r="38" spans="1:16" ht="12.75" customHeight="1" thickBot="1">
      <c r="A38" s="27" t="str">
        <f t="shared" si="0"/>
        <v> BBS 99 </v>
      </c>
      <c r="B38" s="8" t="str">
        <f t="shared" si="1"/>
        <v>I</v>
      </c>
      <c r="C38" s="27">
        <f t="shared" si="2"/>
        <v>48233.438999999998</v>
      </c>
      <c r="D38" s="6" t="str">
        <f t="shared" si="3"/>
        <v>vis</v>
      </c>
      <c r="E38" s="35">
        <f>VLOOKUP(C38,Active!C$21:E$971,3,FALSE)</f>
        <v>6373.0017064429803</v>
      </c>
      <c r="F38" s="8" t="s">
        <v>115</v>
      </c>
      <c r="G38" s="6" t="str">
        <f t="shared" si="4"/>
        <v>48233.439</v>
      </c>
      <c r="H38" s="27">
        <f t="shared" si="5"/>
        <v>6373</v>
      </c>
      <c r="I38" s="36" t="s">
        <v>532</v>
      </c>
      <c r="J38" s="37" t="s">
        <v>533</v>
      </c>
      <c r="K38" s="36">
        <v>6373</v>
      </c>
      <c r="L38" s="36" t="s">
        <v>328</v>
      </c>
      <c r="M38" s="37" t="s">
        <v>139</v>
      </c>
      <c r="N38" s="37"/>
      <c r="O38" s="38" t="s">
        <v>475</v>
      </c>
      <c r="P38" s="38" t="s">
        <v>534</v>
      </c>
    </row>
    <row r="39" spans="1:16" ht="12.75" customHeight="1" thickBot="1">
      <c r="A39" s="27" t="str">
        <f t="shared" si="0"/>
        <v> BBS 100 </v>
      </c>
      <c r="B39" s="8" t="str">
        <f t="shared" si="1"/>
        <v>I</v>
      </c>
      <c r="C39" s="27">
        <f t="shared" si="2"/>
        <v>48621.286999999997</v>
      </c>
      <c r="D39" s="6" t="str">
        <f t="shared" si="3"/>
        <v>vis</v>
      </c>
      <c r="E39" s="35">
        <f>VLOOKUP(C39,Active!C$21:E$971,3,FALSE)</f>
        <v>6551.9887788348433</v>
      </c>
      <c r="F39" s="8" t="s">
        <v>115</v>
      </c>
      <c r="G39" s="6" t="str">
        <f t="shared" si="4"/>
        <v>48621.287</v>
      </c>
      <c r="H39" s="27">
        <f t="shared" si="5"/>
        <v>6552</v>
      </c>
      <c r="I39" s="36" t="s">
        <v>535</v>
      </c>
      <c r="J39" s="37" t="s">
        <v>536</v>
      </c>
      <c r="K39" s="36">
        <v>6552</v>
      </c>
      <c r="L39" s="36" t="s">
        <v>262</v>
      </c>
      <c r="M39" s="37" t="s">
        <v>139</v>
      </c>
      <c r="N39" s="37"/>
      <c r="O39" s="38" t="s">
        <v>475</v>
      </c>
      <c r="P39" s="38" t="s">
        <v>537</v>
      </c>
    </row>
    <row r="40" spans="1:16" ht="12.75" customHeight="1" thickBot="1">
      <c r="A40" s="27" t="str">
        <f t="shared" si="0"/>
        <v> BBS 101 </v>
      </c>
      <c r="B40" s="8" t="str">
        <f t="shared" si="1"/>
        <v>I</v>
      </c>
      <c r="C40" s="27">
        <f t="shared" si="2"/>
        <v>48686.311000000002</v>
      </c>
      <c r="D40" s="6" t="str">
        <f t="shared" si="3"/>
        <v>vis</v>
      </c>
      <c r="E40" s="35">
        <f>VLOOKUP(C40,Active!C$21:E$971,3,FALSE)</f>
        <v>6581.9965535177334</v>
      </c>
      <c r="F40" s="8" t="s">
        <v>115</v>
      </c>
      <c r="G40" s="6" t="str">
        <f t="shared" si="4"/>
        <v>48686.311</v>
      </c>
      <c r="H40" s="27">
        <f t="shared" si="5"/>
        <v>6582</v>
      </c>
      <c r="I40" s="36" t="s">
        <v>538</v>
      </c>
      <c r="J40" s="37" t="s">
        <v>539</v>
      </c>
      <c r="K40" s="36">
        <v>6582</v>
      </c>
      <c r="L40" s="36" t="s">
        <v>320</v>
      </c>
      <c r="M40" s="37" t="s">
        <v>139</v>
      </c>
      <c r="N40" s="37"/>
      <c r="O40" s="38" t="s">
        <v>482</v>
      </c>
      <c r="P40" s="38" t="s">
        <v>540</v>
      </c>
    </row>
    <row r="41" spans="1:16" ht="12.75" customHeight="1" thickBot="1">
      <c r="A41" s="27" t="str">
        <f t="shared" si="0"/>
        <v> BBS 101 </v>
      </c>
      <c r="B41" s="8" t="str">
        <f t="shared" si="1"/>
        <v>I</v>
      </c>
      <c r="C41" s="27">
        <f t="shared" si="2"/>
        <v>48699.313000000002</v>
      </c>
      <c r="D41" s="6" t="str">
        <f t="shared" si="3"/>
        <v>vis</v>
      </c>
      <c r="E41" s="35">
        <f>VLOOKUP(C41,Active!C$21:E$971,3,FALSE)</f>
        <v>6587.9968162888172</v>
      </c>
      <c r="F41" s="8" t="s">
        <v>115</v>
      </c>
      <c r="G41" s="6" t="str">
        <f t="shared" si="4"/>
        <v>48699.313</v>
      </c>
      <c r="H41" s="27">
        <f t="shared" si="5"/>
        <v>6588</v>
      </c>
      <c r="I41" s="36" t="s">
        <v>541</v>
      </c>
      <c r="J41" s="37" t="s">
        <v>542</v>
      </c>
      <c r="K41" s="36">
        <v>6588</v>
      </c>
      <c r="L41" s="36" t="s">
        <v>320</v>
      </c>
      <c r="M41" s="37" t="s">
        <v>139</v>
      </c>
      <c r="N41" s="37"/>
      <c r="O41" s="38" t="s">
        <v>482</v>
      </c>
      <c r="P41" s="38" t="s">
        <v>540</v>
      </c>
    </row>
    <row r="42" spans="1:16" ht="12.75" customHeight="1" thickBot="1">
      <c r="A42" s="27" t="str">
        <f t="shared" si="0"/>
        <v> BBS 103 </v>
      </c>
      <c r="B42" s="8" t="str">
        <f t="shared" si="1"/>
        <v>I</v>
      </c>
      <c r="C42" s="27">
        <f t="shared" si="2"/>
        <v>49024.353999999999</v>
      </c>
      <c r="D42" s="6" t="str">
        <f t="shared" si="3"/>
        <v>vis</v>
      </c>
      <c r="E42" s="35">
        <f>VLOOKUP(C42,Active!C$21:E$971,3,FALSE)</f>
        <v>6737.9992321768023</v>
      </c>
      <c r="F42" s="8" t="s">
        <v>115</v>
      </c>
      <c r="G42" s="6" t="str">
        <f t="shared" si="4"/>
        <v>49024.354</v>
      </c>
      <c r="H42" s="27">
        <f t="shared" si="5"/>
        <v>6738</v>
      </c>
      <c r="I42" s="36" t="s">
        <v>543</v>
      </c>
      <c r="J42" s="37" t="s">
        <v>544</v>
      </c>
      <c r="K42" s="36">
        <v>6738</v>
      </c>
      <c r="L42" s="36" t="s">
        <v>174</v>
      </c>
      <c r="M42" s="37" t="s">
        <v>139</v>
      </c>
      <c r="N42" s="37"/>
      <c r="O42" s="38" t="s">
        <v>482</v>
      </c>
      <c r="P42" s="38" t="s">
        <v>545</v>
      </c>
    </row>
    <row r="43" spans="1:16" ht="12.75" customHeight="1" thickBot="1">
      <c r="A43" s="27" t="str">
        <f t="shared" ref="A43:A74" si="6">P43</f>
        <v> BBS 103 </v>
      </c>
      <c r="B43" s="8" t="str">
        <f t="shared" ref="B43:B74" si="7">IF(H43=INT(H43),"I","II")</f>
        <v>I</v>
      </c>
      <c r="C43" s="27">
        <f t="shared" ref="C43:C74" si="8">1*G43</f>
        <v>49024.358</v>
      </c>
      <c r="D43" s="6" t="str">
        <f t="shared" ref="D43:D74" si="9">VLOOKUP(F43,I$1:J$5,2,FALSE)</f>
        <v>vis</v>
      </c>
      <c r="E43" s="35">
        <f>VLOOKUP(C43,Active!C$21:E$971,3,FALSE)</f>
        <v>6738.0010781275096</v>
      </c>
      <c r="F43" s="8" t="s">
        <v>115</v>
      </c>
      <c r="G43" s="6" t="str">
        <f t="shared" ref="G43:G74" si="10">MID(I43,3,LEN(I43)-3)</f>
        <v>49024.358</v>
      </c>
      <c r="H43" s="27">
        <f t="shared" ref="H43:H74" si="11">1*K43</f>
        <v>6738</v>
      </c>
      <c r="I43" s="36" t="s">
        <v>546</v>
      </c>
      <c r="J43" s="37" t="s">
        <v>547</v>
      </c>
      <c r="K43" s="36">
        <v>6738</v>
      </c>
      <c r="L43" s="36" t="s">
        <v>155</v>
      </c>
      <c r="M43" s="37" t="s">
        <v>139</v>
      </c>
      <c r="N43" s="37"/>
      <c r="O43" s="38" t="s">
        <v>423</v>
      </c>
      <c r="P43" s="38" t="s">
        <v>545</v>
      </c>
    </row>
    <row r="44" spans="1:16" ht="12.75" customHeight="1" thickBot="1">
      <c r="A44" s="27" t="str">
        <f t="shared" si="6"/>
        <v> BBS 103 </v>
      </c>
      <c r="B44" s="8" t="str">
        <f t="shared" si="7"/>
        <v>I</v>
      </c>
      <c r="C44" s="27">
        <f t="shared" si="8"/>
        <v>49024.360500000003</v>
      </c>
      <c r="D44" s="6" t="str">
        <f t="shared" si="9"/>
        <v>vis</v>
      </c>
      <c r="E44" s="35">
        <f>VLOOKUP(C44,Active!C$21:E$971,3,FALSE)</f>
        <v>6738.0022318467018</v>
      </c>
      <c r="F44" s="8" t="s">
        <v>115</v>
      </c>
      <c r="G44" s="6" t="str">
        <f t="shared" si="10"/>
        <v>49024.3605</v>
      </c>
      <c r="H44" s="27">
        <f t="shared" si="11"/>
        <v>6738</v>
      </c>
      <c r="I44" s="36" t="s">
        <v>548</v>
      </c>
      <c r="J44" s="37" t="s">
        <v>549</v>
      </c>
      <c r="K44" s="36">
        <v>6738</v>
      </c>
      <c r="L44" s="36" t="s">
        <v>550</v>
      </c>
      <c r="M44" s="37" t="s">
        <v>449</v>
      </c>
      <c r="N44" s="37" t="s">
        <v>450</v>
      </c>
      <c r="O44" s="38" t="s">
        <v>441</v>
      </c>
      <c r="P44" s="38" t="s">
        <v>545</v>
      </c>
    </row>
    <row r="45" spans="1:16" ht="12.75" customHeight="1" thickBot="1">
      <c r="A45" s="27" t="str">
        <f t="shared" si="6"/>
        <v> JAAVSO 41;328 </v>
      </c>
      <c r="B45" s="8" t="str">
        <f t="shared" si="7"/>
        <v>I</v>
      </c>
      <c r="C45" s="27">
        <f t="shared" si="8"/>
        <v>49028.701000000001</v>
      </c>
      <c r="D45" s="6" t="str">
        <f t="shared" si="9"/>
        <v>vis</v>
      </c>
      <c r="E45" s="35">
        <f>VLOOKUP(C45,Active!C$21:E$971,3,FALSE)</f>
        <v>6740.0053191069601</v>
      </c>
      <c r="F45" s="8" t="s">
        <v>115</v>
      </c>
      <c r="G45" s="6" t="str">
        <f t="shared" si="10"/>
        <v>49028.7010</v>
      </c>
      <c r="H45" s="27">
        <f t="shared" si="11"/>
        <v>6740</v>
      </c>
      <c r="I45" s="36" t="s">
        <v>551</v>
      </c>
      <c r="J45" s="37" t="s">
        <v>552</v>
      </c>
      <c r="K45" s="36">
        <v>6740</v>
      </c>
      <c r="L45" s="36" t="s">
        <v>553</v>
      </c>
      <c r="M45" s="37" t="s">
        <v>486</v>
      </c>
      <c r="N45" s="37" t="s">
        <v>107</v>
      </c>
      <c r="O45" s="38" t="s">
        <v>487</v>
      </c>
      <c r="P45" s="38" t="s">
        <v>488</v>
      </c>
    </row>
    <row r="46" spans="1:16" ht="12.75" customHeight="1" thickBot="1">
      <c r="A46" s="27" t="str">
        <f t="shared" si="6"/>
        <v> BRNO 31 </v>
      </c>
      <c r="B46" s="8" t="str">
        <f t="shared" si="7"/>
        <v>I</v>
      </c>
      <c r="C46" s="27">
        <f t="shared" si="8"/>
        <v>49689.586000000003</v>
      </c>
      <c r="D46" s="6" t="str">
        <f t="shared" si="9"/>
        <v>vis</v>
      </c>
      <c r="E46" s="35">
        <f>VLOOKUP(C46,Active!C$21:E$971,3,FALSE)</f>
        <v>7044.995602253186</v>
      </c>
      <c r="F46" s="8" t="s">
        <v>115</v>
      </c>
      <c r="G46" s="6" t="str">
        <f t="shared" si="10"/>
        <v>49689.586</v>
      </c>
      <c r="H46" s="27">
        <f t="shared" si="11"/>
        <v>7045</v>
      </c>
      <c r="I46" s="36" t="s">
        <v>557</v>
      </c>
      <c r="J46" s="37" t="s">
        <v>558</v>
      </c>
      <c r="K46" s="36">
        <v>7045</v>
      </c>
      <c r="L46" s="36" t="s">
        <v>265</v>
      </c>
      <c r="M46" s="37" t="s">
        <v>139</v>
      </c>
      <c r="N46" s="37"/>
      <c r="O46" s="38" t="s">
        <v>559</v>
      </c>
      <c r="P46" s="38" t="s">
        <v>560</v>
      </c>
    </row>
    <row r="47" spans="1:16" ht="12.75" customHeight="1" thickBot="1">
      <c r="A47" s="27" t="str">
        <f t="shared" si="6"/>
        <v> BRNO 31 </v>
      </c>
      <c r="B47" s="8" t="str">
        <f t="shared" si="7"/>
        <v>I</v>
      </c>
      <c r="C47" s="27">
        <f t="shared" si="8"/>
        <v>49689.597999999998</v>
      </c>
      <c r="D47" s="6" t="str">
        <f t="shared" si="9"/>
        <v>vis</v>
      </c>
      <c r="E47" s="35">
        <f>VLOOKUP(C47,Active!C$21:E$971,3,FALSE)</f>
        <v>7045.0011401053034</v>
      </c>
      <c r="F47" s="8" t="s">
        <v>115</v>
      </c>
      <c r="G47" s="6" t="str">
        <f t="shared" si="10"/>
        <v>49689.598</v>
      </c>
      <c r="H47" s="27">
        <f t="shared" si="11"/>
        <v>7045</v>
      </c>
      <c r="I47" s="36" t="s">
        <v>561</v>
      </c>
      <c r="J47" s="37" t="s">
        <v>562</v>
      </c>
      <c r="K47" s="36">
        <v>7045</v>
      </c>
      <c r="L47" s="36" t="s">
        <v>155</v>
      </c>
      <c r="M47" s="37" t="s">
        <v>139</v>
      </c>
      <c r="N47" s="37"/>
      <c r="O47" s="38" t="s">
        <v>563</v>
      </c>
      <c r="P47" s="38" t="s">
        <v>560</v>
      </c>
    </row>
    <row r="48" spans="1:16" ht="12.75" customHeight="1" thickBot="1">
      <c r="A48" s="27" t="str">
        <f t="shared" si="6"/>
        <v> JAAVSO 41;328 </v>
      </c>
      <c r="B48" s="8" t="str">
        <f t="shared" si="7"/>
        <v>I</v>
      </c>
      <c r="C48" s="27">
        <f t="shared" si="8"/>
        <v>50092.629000000001</v>
      </c>
      <c r="D48" s="6" t="str">
        <f t="shared" si="9"/>
        <v>vis</v>
      </c>
      <c r="E48" s="35">
        <f>VLOOKUP(C48,Active!C$21:E$971,3,FALSE)</f>
        <v>7230.9949798909047</v>
      </c>
      <c r="F48" s="8" t="s">
        <v>115</v>
      </c>
      <c r="G48" s="6" t="str">
        <f t="shared" si="10"/>
        <v>50092.6290</v>
      </c>
      <c r="H48" s="27">
        <f t="shared" si="11"/>
        <v>7231</v>
      </c>
      <c r="I48" s="36" t="s">
        <v>566</v>
      </c>
      <c r="J48" s="37" t="s">
        <v>567</v>
      </c>
      <c r="K48" s="36">
        <v>7231</v>
      </c>
      <c r="L48" s="36" t="s">
        <v>568</v>
      </c>
      <c r="M48" s="37" t="s">
        <v>486</v>
      </c>
      <c r="N48" s="37" t="s">
        <v>107</v>
      </c>
      <c r="O48" s="38" t="s">
        <v>487</v>
      </c>
      <c r="P48" s="38" t="s">
        <v>488</v>
      </c>
    </row>
    <row r="49" spans="1:16" ht="12.75" customHeight="1" thickBot="1">
      <c r="A49" s="27" t="str">
        <f t="shared" si="6"/>
        <v> BBS 111 </v>
      </c>
      <c r="B49" s="8" t="str">
        <f t="shared" si="7"/>
        <v>I</v>
      </c>
      <c r="C49" s="27">
        <f t="shared" si="8"/>
        <v>50166.296999999999</v>
      </c>
      <c r="D49" s="6" t="str">
        <f t="shared" si="9"/>
        <v>vis</v>
      </c>
      <c r="E49" s="35">
        <f>VLOOKUP(C49,Active!C$21:E$971,3,FALSE)</f>
        <v>7264.9918540502749</v>
      </c>
      <c r="F49" s="8" t="s">
        <v>115</v>
      </c>
      <c r="G49" s="6" t="str">
        <f t="shared" si="10"/>
        <v>50166.297</v>
      </c>
      <c r="H49" s="27">
        <f t="shared" si="11"/>
        <v>7265</v>
      </c>
      <c r="I49" s="36" t="s">
        <v>569</v>
      </c>
      <c r="J49" s="37" t="s">
        <v>570</v>
      </c>
      <c r="K49" s="36">
        <v>7265</v>
      </c>
      <c r="L49" s="36" t="s">
        <v>571</v>
      </c>
      <c r="M49" s="37" t="s">
        <v>139</v>
      </c>
      <c r="N49" s="37"/>
      <c r="O49" s="38" t="s">
        <v>482</v>
      </c>
      <c r="P49" s="38" t="s">
        <v>572</v>
      </c>
    </row>
    <row r="50" spans="1:16" ht="12.75" customHeight="1" thickBot="1">
      <c r="A50" s="27" t="str">
        <f t="shared" si="6"/>
        <v> BBS 112 </v>
      </c>
      <c r="B50" s="8" t="str">
        <f t="shared" si="7"/>
        <v>I</v>
      </c>
      <c r="C50" s="27">
        <f t="shared" si="8"/>
        <v>50179.313999999998</v>
      </c>
      <c r="D50" s="6" t="str">
        <f t="shared" si="9"/>
        <v>vis</v>
      </c>
      <c r="E50" s="35">
        <f>VLOOKUP(C50,Active!C$21:E$971,3,FALSE)</f>
        <v>7270.9990391365072</v>
      </c>
      <c r="F50" s="8" t="s">
        <v>115</v>
      </c>
      <c r="G50" s="6" t="str">
        <f t="shared" si="10"/>
        <v>50179.314</v>
      </c>
      <c r="H50" s="27">
        <f t="shared" si="11"/>
        <v>7271</v>
      </c>
      <c r="I50" s="36" t="s">
        <v>573</v>
      </c>
      <c r="J50" s="37" t="s">
        <v>574</v>
      </c>
      <c r="K50" s="36">
        <v>7271</v>
      </c>
      <c r="L50" s="36" t="s">
        <v>174</v>
      </c>
      <c r="M50" s="37" t="s">
        <v>139</v>
      </c>
      <c r="N50" s="37"/>
      <c r="O50" s="38" t="s">
        <v>482</v>
      </c>
      <c r="P50" s="38" t="s">
        <v>575</v>
      </c>
    </row>
    <row r="51" spans="1:16" ht="12.75" customHeight="1" thickBot="1">
      <c r="A51" s="27" t="str">
        <f t="shared" si="6"/>
        <v> BBS 114 </v>
      </c>
      <c r="B51" s="8" t="str">
        <f t="shared" si="7"/>
        <v>I</v>
      </c>
      <c r="C51" s="27">
        <f t="shared" si="8"/>
        <v>50517.341999999997</v>
      </c>
      <c r="D51" s="6" t="str">
        <f t="shared" si="9"/>
        <v>vis</v>
      </c>
      <c r="E51" s="35">
        <f>VLOOKUP(C51,Active!C$21:E$971,3,FALSE)</f>
        <v>7426.9947954804275</v>
      </c>
      <c r="F51" s="8" t="s">
        <v>115</v>
      </c>
      <c r="G51" s="6" t="str">
        <f t="shared" si="10"/>
        <v>50517.342</v>
      </c>
      <c r="H51" s="27">
        <f t="shared" si="11"/>
        <v>7427</v>
      </c>
      <c r="I51" s="36" t="s">
        <v>576</v>
      </c>
      <c r="J51" s="37" t="s">
        <v>577</v>
      </c>
      <c r="K51" s="36">
        <v>7427</v>
      </c>
      <c r="L51" s="36" t="s">
        <v>252</v>
      </c>
      <c r="M51" s="37" t="s">
        <v>139</v>
      </c>
      <c r="N51" s="37"/>
      <c r="O51" s="38" t="s">
        <v>482</v>
      </c>
      <c r="P51" s="38" t="s">
        <v>578</v>
      </c>
    </row>
    <row r="52" spans="1:16" ht="12.75" customHeight="1" thickBot="1">
      <c r="A52" s="27" t="str">
        <f t="shared" si="6"/>
        <v> BBS 114 </v>
      </c>
      <c r="B52" s="8" t="str">
        <f t="shared" si="7"/>
        <v>I</v>
      </c>
      <c r="C52" s="27">
        <f t="shared" si="8"/>
        <v>50517.357000000004</v>
      </c>
      <c r="D52" s="6" t="str">
        <f t="shared" si="9"/>
        <v>vis</v>
      </c>
      <c r="E52" s="35">
        <f>VLOOKUP(C52,Active!C$21:E$971,3,FALSE)</f>
        <v>7427.0017177955797</v>
      </c>
      <c r="F52" s="8" t="s">
        <v>115</v>
      </c>
      <c r="G52" s="6" t="str">
        <f t="shared" si="10"/>
        <v>50517.357</v>
      </c>
      <c r="H52" s="27">
        <f t="shared" si="11"/>
        <v>7427</v>
      </c>
      <c r="I52" s="36" t="s">
        <v>579</v>
      </c>
      <c r="J52" s="37" t="s">
        <v>580</v>
      </c>
      <c r="K52" s="36">
        <v>7427</v>
      </c>
      <c r="L52" s="36" t="s">
        <v>328</v>
      </c>
      <c r="M52" s="37" t="s">
        <v>139</v>
      </c>
      <c r="N52" s="37"/>
      <c r="O52" s="38" t="s">
        <v>475</v>
      </c>
      <c r="P52" s="38" t="s">
        <v>578</v>
      </c>
    </row>
    <row r="53" spans="1:16" ht="12.75" customHeight="1" thickBot="1">
      <c r="A53" s="27" t="str">
        <f t="shared" si="6"/>
        <v> BBS 114 </v>
      </c>
      <c r="B53" s="8" t="str">
        <f t="shared" si="7"/>
        <v>I</v>
      </c>
      <c r="C53" s="27">
        <f t="shared" si="8"/>
        <v>50530.339</v>
      </c>
      <c r="D53" s="6" t="str">
        <f t="shared" si="9"/>
        <v>vis</v>
      </c>
      <c r="E53" s="35">
        <f>VLOOKUP(C53,Active!C$21:E$971,3,FALSE)</f>
        <v>7432.9927508131286</v>
      </c>
      <c r="F53" s="8" t="s">
        <v>115</v>
      </c>
      <c r="G53" s="6" t="str">
        <f t="shared" si="10"/>
        <v>50530.339</v>
      </c>
      <c r="H53" s="27">
        <f t="shared" si="11"/>
        <v>7433</v>
      </c>
      <c r="I53" s="36" t="s">
        <v>581</v>
      </c>
      <c r="J53" s="37" t="s">
        <v>582</v>
      </c>
      <c r="K53" s="36">
        <v>7433</v>
      </c>
      <c r="L53" s="36" t="s">
        <v>211</v>
      </c>
      <c r="M53" s="37" t="s">
        <v>139</v>
      </c>
      <c r="N53" s="37"/>
      <c r="O53" s="38" t="s">
        <v>423</v>
      </c>
      <c r="P53" s="38" t="s">
        <v>578</v>
      </c>
    </row>
    <row r="54" spans="1:16" ht="12.75" customHeight="1" thickBot="1">
      <c r="A54" s="27" t="str">
        <f t="shared" si="6"/>
        <v> BBS 115 </v>
      </c>
      <c r="B54" s="8" t="str">
        <f t="shared" si="7"/>
        <v>I</v>
      </c>
      <c r="C54" s="27">
        <f t="shared" si="8"/>
        <v>50556.315999999999</v>
      </c>
      <c r="D54" s="6" t="str">
        <f t="shared" si="9"/>
        <v>vis</v>
      </c>
      <c r="E54" s="35">
        <f>VLOOKUP(C54,Active!C$21:E$971,3,FALSE)</f>
        <v>7444.9808161880264</v>
      </c>
      <c r="F54" s="8" t="s">
        <v>115</v>
      </c>
      <c r="G54" s="6" t="str">
        <f t="shared" si="10"/>
        <v>50556.316</v>
      </c>
      <c r="H54" s="27">
        <f t="shared" si="11"/>
        <v>7445</v>
      </c>
      <c r="I54" s="36" t="s">
        <v>583</v>
      </c>
      <c r="J54" s="37" t="s">
        <v>584</v>
      </c>
      <c r="K54" s="36">
        <v>7445</v>
      </c>
      <c r="L54" s="36" t="s">
        <v>585</v>
      </c>
      <c r="M54" s="37" t="s">
        <v>139</v>
      </c>
      <c r="N54" s="37"/>
      <c r="O54" s="38" t="s">
        <v>423</v>
      </c>
      <c r="P54" s="38" t="s">
        <v>586</v>
      </c>
    </row>
    <row r="55" spans="1:16" ht="12.75" customHeight="1" thickBot="1">
      <c r="A55" s="27" t="str">
        <f t="shared" si="6"/>
        <v> BBS 119 </v>
      </c>
      <c r="B55" s="8" t="str">
        <f t="shared" si="7"/>
        <v>I</v>
      </c>
      <c r="C55" s="27">
        <f t="shared" si="8"/>
        <v>51078.540999999997</v>
      </c>
      <c r="D55" s="6" t="str">
        <f t="shared" si="9"/>
        <v>vis</v>
      </c>
      <c r="E55" s="35">
        <f>VLOOKUP(C55,Active!C$21:E$971,3,FALSE)</f>
        <v>7685.9812180976433</v>
      </c>
      <c r="F55" s="8" t="s">
        <v>115</v>
      </c>
      <c r="G55" s="6" t="str">
        <f t="shared" si="10"/>
        <v>51078.541</v>
      </c>
      <c r="H55" s="27">
        <f t="shared" si="11"/>
        <v>7686</v>
      </c>
      <c r="I55" s="36" t="s">
        <v>587</v>
      </c>
      <c r="J55" s="37" t="s">
        <v>588</v>
      </c>
      <c r="K55" s="36">
        <v>7686</v>
      </c>
      <c r="L55" s="36" t="s">
        <v>401</v>
      </c>
      <c r="M55" s="37" t="s">
        <v>139</v>
      </c>
      <c r="N55" s="37"/>
      <c r="O55" s="38" t="s">
        <v>423</v>
      </c>
      <c r="P55" s="38" t="s">
        <v>589</v>
      </c>
    </row>
    <row r="56" spans="1:16" ht="12.75" customHeight="1" thickBot="1">
      <c r="A56" s="27" t="str">
        <f t="shared" si="6"/>
        <v>BAVM 172 </v>
      </c>
      <c r="B56" s="8" t="str">
        <f t="shared" si="7"/>
        <v>I</v>
      </c>
      <c r="C56" s="27">
        <f t="shared" si="8"/>
        <v>53035.2837</v>
      </c>
      <c r="D56" s="6" t="str">
        <f t="shared" si="9"/>
        <v>vis</v>
      </c>
      <c r="E56" s="35">
        <f>VLOOKUP(C56,Active!C$21:E$971,3,FALSE)</f>
        <v>8588.9938604140989</v>
      </c>
      <c r="F56" s="8" t="s">
        <v>115</v>
      </c>
      <c r="G56" s="6" t="str">
        <f t="shared" si="10"/>
        <v>53035.2837</v>
      </c>
      <c r="H56" s="27">
        <f t="shared" si="11"/>
        <v>8589</v>
      </c>
      <c r="I56" s="36" t="s">
        <v>590</v>
      </c>
      <c r="J56" s="37" t="s">
        <v>591</v>
      </c>
      <c r="K56" s="36">
        <v>8589</v>
      </c>
      <c r="L56" s="36" t="s">
        <v>592</v>
      </c>
      <c r="M56" s="37" t="s">
        <v>449</v>
      </c>
      <c r="N56" s="37" t="s">
        <v>593</v>
      </c>
      <c r="O56" s="38" t="s">
        <v>514</v>
      </c>
      <c r="P56" s="39" t="s">
        <v>594</v>
      </c>
    </row>
    <row r="57" spans="1:16" ht="12.75" customHeight="1" thickBot="1">
      <c r="A57" s="27" t="str">
        <f t="shared" si="6"/>
        <v> BBS 130 </v>
      </c>
      <c r="B57" s="8" t="str">
        <f t="shared" si="7"/>
        <v>I</v>
      </c>
      <c r="C57" s="27">
        <f t="shared" si="8"/>
        <v>53050.455000000002</v>
      </c>
      <c r="D57" s="6" t="str">
        <f t="shared" si="9"/>
        <v>vis</v>
      </c>
      <c r="E57" s="35">
        <f>VLOOKUP(C57,Active!C$21:E$971,3,FALSE)</f>
        <v>8595.9952284020183</v>
      </c>
      <c r="F57" s="8" t="s">
        <v>115</v>
      </c>
      <c r="G57" s="6" t="str">
        <f t="shared" si="10"/>
        <v>53050.455</v>
      </c>
      <c r="H57" s="27">
        <f t="shared" si="11"/>
        <v>8596</v>
      </c>
      <c r="I57" s="36" t="s">
        <v>595</v>
      </c>
      <c r="J57" s="37" t="s">
        <v>596</v>
      </c>
      <c r="K57" s="36" t="s">
        <v>597</v>
      </c>
      <c r="L57" s="36" t="s">
        <v>265</v>
      </c>
      <c r="M57" s="37" t="s">
        <v>449</v>
      </c>
      <c r="N57" s="37" t="s">
        <v>450</v>
      </c>
      <c r="O57" s="38" t="s">
        <v>598</v>
      </c>
      <c r="P57" s="38" t="s">
        <v>599</v>
      </c>
    </row>
    <row r="58" spans="1:16" ht="12.75" customHeight="1" thickBot="1">
      <c r="A58" s="27" t="str">
        <f t="shared" si="6"/>
        <v>BAVM 178 </v>
      </c>
      <c r="B58" s="8" t="str">
        <f t="shared" si="7"/>
        <v>I</v>
      </c>
      <c r="C58" s="27">
        <f t="shared" si="8"/>
        <v>53674.521699999998</v>
      </c>
      <c r="D58" s="6" t="str">
        <f t="shared" si="9"/>
        <v>vis</v>
      </c>
      <c r="E58" s="35">
        <f>VLOOKUP(C58,Active!C$21:E$971,3,FALSE)</f>
        <v>8883.9943198250785</v>
      </c>
      <c r="F58" s="8" t="s">
        <v>115</v>
      </c>
      <c r="G58" s="6" t="str">
        <f t="shared" si="10"/>
        <v>53674.5217</v>
      </c>
      <c r="H58" s="27">
        <f t="shared" si="11"/>
        <v>8884</v>
      </c>
      <c r="I58" s="36" t="s">
        <v>606</v>
      </c>
      <c r="J58" s="37" t="s">
        <v>607</v>
      </c>
      <c r="K58" s="36" t="s">
        <v>608</v>
      </c>
      <c r="L58" s="36" t="s">
        <v>609</v>
      </c>
      <c r="M58" s="37" t="s">
        <v>486</v>
      </c>
      <c r="N58" s="37" t="s">
        <v>593</v>
      </c>
      <c r="O58" s="38" t="s">
        <v>610</v>
      </c>
      <c r="P58" s="39" t="s">
        <v>611</v>
      </c>
    </row>
    <row r="59" spans="1:16" ht="12.75" customHeight="1" thickBot="1">
      <c r="A59" s="27" t="str">
        <f t="shared" si="6"/>
        <v>BAVM 178 </v>
      </c>
      <c r="B59" s="8" t="str">
        <f t="shared" si="7"/>
        <v>I</v>
      </c>
      <c r="C59" s="27">
        <f t="shared" si="8"/>
        <v>53765.532800000001</v>
      </c>
      <c r="D59" s="6" t="str">
        <f t="shared" si="9"/>
        <v>vis</v>
      </c>
      <c r="E59" s="35">
        <f>VLOOKUP(C59,Active!C$21:E$971,3,FALSE)</f>
        <v>8925.9948209083996</v>
      </c>
      <c r="F59" s="8" t="s">
        <v>115</v>
      </c>
      <c r="G59" s="6" t="str">
        <f t="shared" si="10"/>
        <v>53765.5328</v>
      </c>
      <c r="H59" s="27">
        <f t="shared" si="11"/>
        <v>8926</v>
      </c>
      <c r="I59" s="36" t="s">
        <v>612</v>
      </c>
      <c r="J59" s="37" t="s">
        <v>613</v>
      </c>
      <c r="K59" s="36" t="s">
        <v>614</v>
      </c>
      <c r="L59" s="36" t="s">
        <v>615</v>
      </c>
      <c r="M59" s="37" t="s">
        <v>486</v>
      </c>
      <c r="N59" s="37" t="s">
        <v>593</v>
      </c>
      <c r="O59" s="38" t="s">
        <v>514</v>
      </c>
      <c r="P59" s="39" t="s">
        <v>611</v>
      </c>
    </row>
    <row r="60" spans="1:16" ht="12.75" customHeight="1" thickBot="1">
      <c r="A60" s="27" t="str">
        <f t="shared" si="6"/>
        <v>IBVS 5835 </v>
      </c>
      <c r="B60" s="8" t="str">
        <f t="shared" si="7"/>
        <v>I</v>
      </c>
      <c r="C60" s="27">
        <f t="shared" si="8"/>
        <v>54454.602500000001</v>
      </c>
      <c r="D60" s="6" t="str">
        <f t="shared" si="9"/>
        <v>vis</v>
      </c>
      <c r="E60" s="35">
        <f>VLOOKUP(C60,Active!C$21:E$971,3,FALSE)</f>
        <v>9243.9919957731418</v>
      </c>
      <c r="F60" s="8" t="s">
        <v>115</v>
      </c>
      <c r="G60" s="6" t="str">
        <f t="shared" si="10"/>
        <v>54454.6025</v>
      </c>
      <c r="H60" s="27">
        <f t="shared" si="11"/>
        <v>9244</v>
      </c>
      <c r="I60" s="36" t="s">
        <v>616</v>
      </c>
      <c r="J60" s="37" t="s">
        <v>617</v>
      </c>
      <c r="K60" s="36" t="s">
        <v>618</v>
      </c>
      <c r="L60" s="36" t="s">
        <v>619</v>
      </c>
      <c r="M60" s="37" t="s">
        <v>486</v>
      </c>
      <c r="N60" s="37" t="s">
        <v>115</v>
      </c>
      <c r="O60" s="38" t="s">
        <v>620</v>
      </c>
      <c r="P60" s="39" t="s">
        <v>621</v>
      </c>
    </row>
    <row r="61" spans="1:16" ht="12.75" customHeight="1" thickBot="1">
      <c r="A61" s="27" t="str">
        <f t="shared" si="6"/>
        <v>IBVS 5820 </v>
      </c>
      <c r="B61" s="8" t="str">
        <f t="shared" si="7"/>
        <v>II</v>
      </c>
      <c r="C61" s="27">
        <f t="shared" si="8"/>
        <v>54455.683599999997</v>
      </c>
      <c r="D61" s="6" t="str">
        <f t="shared" si="9"/>
        <v>vis</v>
      </c>
      <c r="E61" s="35">
        <f>VLOOKUP(C61,Active!C$21:E$971,3,FALSE)</f>
        <v>9244.4909101003068</v>
      </c>
      <c r="F61" s="8" t="s">
        <v>115</v>
      </c>
      <c r="G61" s="6" t="str">
        <f t="shared" si="10"/>
        <v>54455.6836</v>
      </c>
      <c r="H61" s="27">
        <f t="shared" si="11"/>
        <v>9244.5</v>
      </c>
      <c r="I61" s="36" t="s">
        <v>622</v>
      </c>
      <c r="J61" s="37" t="s">
        <v>623</v>
      </c>
      <c r="K61" s="36" t="s">
        <v>624</v>
      </c>
      <c r="L61" s="36" t="s">
        <v>625</v>
      </c>
      <c r="M61" s="37" t="s">
        <v>486</v>
      </c>
      <c r="N61" s="37" t="s">
        <v>42</v>
      </c>
      <c r="O61" s="38" t="s">
        <v>626</v>
      </c>
      <c r="P61" s="39" t="s">
        <v>627</v>
      </c>
    </row>
    <row r="62" spans="1:16" ht="12.75" customHeight="1" thickBot="1">
      <c r="A62" s="27" t="str">
        <f t="shared" si="6"/>
        <v>IBVS 5933 </v>
      </c>
      <c r="B62" s="8" t="str">
        <f t="shared" si="7"/>
        <v>I</v>
      </c>
      <c r="C62" s="27">
        <f t="shared" si="8"/>
        <v>54491.441500000001</v>
      </c>
      <c r="D62" s="6" t="str">
        <f t="shared" si="9"/>
        <v>vis</v>
      </c>
      <c r="E62" s="35">
        <f>VLOOKUP(C62,Active!C$21:E$971,3,FALSE)</f>
        <v>9260.9927402912108</v>
      </c>
      <c r="F62" s="8" t="s">
        <v>115</v>
      </c>
      <c r="G62" s="6" t="str">
        <f t="shared" si="10"/>
        <v>54491.4415</v>
      </c>
      <c r="H62" s="27">
        <f t="shared" si="11"/>
        <v>9261</v>
      </c>
      <c r="I62" s="36" t="s">
        <v>634</v>
      </c>
      <c r="J62" s="37" t="s">
        <v>635</v>
      </c>
      <c r="K62" s="36" t="s">
        <v>636</v>
      </c>
      <c r="L62" s="36" t="s">
        <v>637</v>
      </c>
      <c r="M62" s="37" t="s">
        <v>486</v>
      </c>
      <c r="N62" s="37" t="s">
        <v>115</v>
      </c>
      <c r="O62" s="38" t="s">
        <v>638</v>
      </c>
      <c r="P62" s="39" t="s">
        <v>639</v>
      </c>
    </row>
    <row r="63" spans="1:16" ht="12.75" customHeight="1" thickBot="1">
      <c r="A63" s="27" t="str">
        <f t="shared" si="6"/>
        <v>BAVM 209 </v>
      </c>
      <c r="B63" s="8" t="str">
        <f t="shared" si="7"/>
        <v>I</v>
      </c>
      <c r="C63" s="27">
        <f t="shared" si="8"/>
        <v>54866.313499999997</v>
      </c>
      <c r="D63" s="6" t="str">
        <f t="shared" si="9"/>
        <v>vis</v>
      </c>
      <c r="E63" s="35">
        <f>VLOOKUP(C63,Active!C$21:E$971,3,FALSE)</f>
        <v>9433.9915485915808</v>
      </c>
      <c r="F63" s="8" t="s">
        <v>115</v>
      </c>
      <c r="G63" s="6" t="str">
        <f t="shared" si="10"/>
        <v>54866.3135</v>
      </c>
      <c r="H63" s="27">
        <f t="shared" si="11"/>
        <v>9434</v>
      </c>
      <c r="I63" s="36" t="s">
        <v>646</v>
      </c>
      <c r="J63" s="37" t="s">
        <v>647</v>
      </c>
      <c r="K63" s="36" t="s">
        <v>648</v>
      </c>
      <c r="L63" s="36" t="s">
        <v>649</v>
      </c>
      <c r="M63" s="37" t="s">
        <v>486</v>
      </c>
      <c r="N63" s="37" t="s">
        <v>593</v>
      </c>
      <c r="O63" s="38" t="s">
        <v>514</v>
      </c>
      <c r="P63" s="39" t="s">
        <v>650</v>
      </c>
    </row>
    <row r="64" spans="1:16" ht="12.75" customHeight="1" thickBot="1">
      <c r="A64" s="27" t="str">
        <f t="shared" si="6"/>
        <v>BAVM 214 </v>
      </c>
      <c r="B64" s="8" t="str">
        <f t="shared" si="7"/>
        <v>I</v>
      </c>
      <c r="C64" s="27">
        <f t="shared" si="8"/>
        <v>55295.359400000001</v>
      </c>
      <c r="D64" s="6" t="str">
        <f t="shared" si="9"/>
        <v>vis</v>
      </c>
      <c r="E64" s="35">
        <f>VLOOKUP(C64,Active!C$21:E$971,3,FALSE)</f>
        <v>9631.9909441350246</v>
      </c>
      <c r="F64" s="8" t="s">
        <v>115</v>
      </c>
      <c r="G64" s="6" t="str">
        <f t="shared" si="10"/>
        <v>55295.3594</v>
      </c>
      <c r="H64" s="27">
        <f t="shared" si="11"/>
        <v>9632</v>
      </c>
      <c r="I64" s="36" t="s">
        <v>651</v>
      </c>
      <c r="J64" s="37" t="s">
        <v>652</v>
      </c>
      <c r="K64" s="36" t="s">
        <v>653</v>
      </c>
      <c r="L64" s="36" t="s">
        <v>654</v>
      </c>
      <c r="M64" s="37" t="s">
        <v>486</v>
      </c>
      <c r="N64" s="37" t="s">
        <v>593</v>
      </c>
      <c r="O64" s="38" t="s">
        <v>644</v>
      </c>
      <c r="P64" s="39" t="s">
        <v>655</v>
      </c>
    </row>
    <row r="65" spans="1:16" ht="12.75" customHeight="1" thickBot="1">
      <c r="A65" s="27" t="str">
        <f t="shared" si="6"/>
        <v>BAVM 215 </v>
      </c>
      <c r="B65" s="8" t="str">
        <f t="shared" si="7"/>
        <v>I</v>
      </c>
      <c r="C65" s="27">
        <f t="shared" si="8"/>
        <v>55479.551200000002</v>
      </c>
      <c r="D65" s="6" t="str">
        <f t="shared" si="9"/>
        <v>vis</v>
      </c>
      <c r="E65" s="35">
        <f>VLOOKUP(C65,Active!C$21:E$971,3,FALSE)</f>
        <v>9716.9931899648018</v>
      </c>
      <c r="F65" s="8" t="s">
        <v>115</v>
      </c>
      <c r="G65" s="6" t="str">
        <f t="shared" si="10"/>
        <v>55479.5512</v>
      </c>
      <c r="H65" s="27">
        <f t="shared" si="11"/>
        <v>9717</v>
      </c>
      <c r="I65" s="36" t="s">
        <v>656</v>
      </c>
      <c r="J65" s="37" t="s">
        <v>657</v>
      </c>
      <c r="K65" s="36" t="s">
        <v>658</v>
      </c>
      <c r="L65" s="36" t="s">
        <v>659</v>
      </c>
      <c r="M65" s="37" t="s">
        <v>486</v>
      </c>
      <c r="N65" s="37" t="s">
        <v>660</v>
      </c>
      <c r="O65" s="38" t="s">
        <v>661</v>
      </c>
      <c r="P65" s="39" t="s">
        <v>662</v>
      </c>
    </row>
    <row r="66" spans="1:16" ht="12.75" customHeight="1" thickBot="1">
      <c r="A66" s="27" t="str">
        <f t="shared" si="6"/>
        <v>IBVS 5992 </v>
      </c>
      <c r="B66" s="8" t="str">
        <f t="shared" si="7"/>
        <v>I</v>
      </c>
      <c r="C66" s="27">
        <f t="shared" si="8"/>
        <v>55585.723299999998</v>
      </c>
      <c r="D66" s="6" t="str">
        <f t="shared" si="9"/>
        <v>vis</v>
      </c>
      <c r="E66" s="35">
        <f>VLOOKUP(C66,Active!C$21:E$971,3,FALSE)</f>
        <v>9765.9903057129704</v>
      </c>
      <c r="F66" s="8" t="s">
        <v>115</v>
      </c>
      <c r="G66" s="6" t="str">
        <f t="shared" si="10"/>
        <v>55585.7233</v>
      </c>
      <c r="H66" s="27">
        <f t="shared" si="11"/>
        <v>9766</v>
      </c>
      <c r="I66" s="36" t="s">
        <v>663</v>
      </c>
      <c r="J66" s="37" t="s">
        <v>664</v>
      </c>
      <c r="K66" s="36" t="s">
        <v>665</v>
      </c>
      <c r="L66" s="36" t="s">
        <v>643</v>
      </c>
      <c r="M66" s="37" t="s">
        <v>486</v>
      </c>
      <c r="N66" s="37" t="s">
        <v>115</v>
      </c>
      <c r="O66" s="38" t="s">
        <v>441</v>
      </c>
      <c r="P66" s="39" t="s">
        <v>666</v>
      </c>
    </row>
    <row r="67" spans="1:16" ht="12.75" customHeight="1" thickBot="1">
      <c r="A67" s="27" t="str">
        <f t="shared" si="6"/>
        <v>BAVM 239 </v>
      </c>
      <c r="B67" s="8" t="str">
        <f t="shared" si="7"/>
        <v>I</v>
      </c>
      <c r="C67" s="27">
        <f t="shared" si="8"/>
        <v>57061.3747</v>
      </c>
      <c r="D67" s="6" t="str">
        <f t="shared" si="9"/>
        <v>vis</v>
      </c>
      <c r="E67" s="35">
        <f>VLOOKUP(C67,Active!C$21:E$971,3,FALSE)</f>
        <v>10446.985241762548</v>
      </c>
      <c r="F67" s="8" t="s">
        <v>115</v>
      </c>
      <c r="G67" s="6" t="str">
        <f t="shared" si="10"/>
        <v>57061.3747</v>
      </c>
      <c r="H67" s="27">
        <f t="shared" si="11"/>
        <v>10447</v>
      </c>
      <c r="I67" s="36" t="s">
        <v>680</v>
      </c>
      <c r="J67" s="37" t="s">
        <v>681</v>
      </c>
      <c r="K67" s="36" t="s">
        <v>682</v>
      </c>
      <c r="L67" s="36" t="s">
        <v>683</v>
      </c>
      <c r="M67" s="37" t="s">
        <v>486</v>
      </c>
      <c r="N67" s="37" t="s">
        <v>593</v>
      </c>
      <c r="O67" s="38" t="s">
        <v>514</v>
      </c>
      <c r="P67" s="39" t="s">
        <v>684</v>
      </c>
    </row>
    <row r="68" spans="1:16" ht="12.75" customHeight="1" thickBot="1">
      <c r="A68" s="27" t="str">
        <f t="shared" si="6"/>
        <v> AAC 2.68 </v>
      </c>
      <c r="B68" s="8" t="str">
        <f t="shared" si="7"/>
        <v>I</v>
      </c>
      <c r="C68" s="27">
        <f t="shared" si="8"/>
        <v>14967.114</v>
      </c>
      <c r="D68" s="6" t="str">
        <f t="shared" si="9"/>
        <v>vis</v>
      </c>
      <c r="E68" s="35">
        <f>VLOOKUP(C68,Active!C$21:E$971,3,FALSE)</f>
        <v>-8978.9973266480374</v>
      </c>
      <c r="F68" s="8" t="s">
        <v>115</v>
      </c>
      <c r="G68" s="6" t="str">
        <f t="shared" si="10"/>
        <v>14967.114</v>
      </c>
      <c r="H68" s="27">
        <f t="shared" si="11"/>
        <v>-8979</v>
      </c>
      <c r="I68" s="36" t="s">
        <v>119</v>
      </c>
      <c r="J68" s="37" t="s">
        <v>120</v>
      </c>
      <c r="K68" s="36">
        <v>-8979</v>
      </c>
      <c r="L68" s="36" t="s">
        <v>121</v>
      </c>
      <c r="M68" s="37" t="s">
        <v>118</v>
      </c>
      <c r="N68" s="37"/>
      <c r="O68" s="38" t="s">
        <v>122</v>
      </c>
      <c r="P68" s="38" t="s">
        <v>123</v>
      </c>
    </row>
    <row r="69" spans="1:16" ht="12.75" customHeight="1" thickBot="1">
      <c r="A69" s="27" t="str">
        <f t="shared" si="6"/>
        <v> AAC 2.68 </v>
      </c>
      <c r="B69" s="8" t="str">
        <f t="shared" si="7"/>
        <v>I</v>
      </c>
      <c r="C69" s="27">
        <f t="shared" si="8"/>
        <v>16418.946</v>
      </c>
      <c r="D69" s="6" t="str">
        <f t="shared" si="9"/>
        <v>vis</v>
      </c>
      <c r="E69" s="35">
        <f>VLOOKUP(C69,Active!C$21:E$971,3,FALSE)</f>
        <v>-8308.9947501623392</v>
      </c>
      <c r="F69" s="8" t="s">
        <v>115</v>
      </c>
      <c r="G69" s="6" t="str">
        <f t="shared" si="10"/>
        <v>16418.946</v>
      </c>
      <c r="H69" s="27">
        <f t="shared" si="11"/>
        <v>-8309</v>
      </c>
      <c r="I69" s="36" t="s">
        <v>124</v>
      </c>
      <c r="J69" s="37" t="s">
        <v>125</v>
      </c>
      <c r="K69" s="36">
        <v>-8309</v>
      </c>
      <c r="L69" s="36" t="s">
        <v>126</v>
      </c>
      <c r="M69" s="37" t="s">
        <v>118</v>
      </c>
      <c r="N69" s="37"/>
      <c r="O69" s="38" t="s">
        <v>122</v>
      </c>
      <c r="P69" s="38" t="s">
        <v>123</v>
      </c>
    </row>
    <row r="70" spans="1:16" ht="12.75" customHeight="1" thickBot="1">
      <c r="A70" s="27" t="str">
        <f t="shared" si="6"/>
        <v> AAC 2.68 </v>
      </c>
      <c r="B70" s="8" t="str">
        <f t="shared" si="7"/>
        <v>I</v>
      </c>
      <c r="C70" s="27">
        <f t="shared" si="8"/>
        <v>16843.657999999999</v>
      </c>
      <c r="D70" s="6" t="str">
        <f t="shared" si="9"/>
        <v>vis</v>
      </c>
      <c r="E70" s="35">
        <f>VLOOKUP(C70,Active!C$21:E$971,3,FALSE)</f>
        <v>-8112.9953960604926</v>
      </c>
      <c r="F70" s="8" t="s">
        <v>115</v>
      </c>
      <c r="G70" s="6" t="str">
        <f t="shared" si="10"/>
        <v>16843.658</v>
      </c>
      <c r="H70" s="27">
        <f t="shared" si="11"/>
        <v>-8113</v>
      </c>
      <c r="I70" s="36" t="s">
        <v>127</v>
      </c>
      <c r="J70" s="37" t="s">
        <v>128</v>
      </c>
      <c r="K70" s="36">
        <v>-8113</v>
      </c>
      <c r="L70" s="36" t="s">
        <v>129</v>
      </c>
      <c r="M70" s="37" t="s">
        <v>118</v>
      </c>
      <c r="N70" s="37"/>
      <c r="O70" s="38" t="s">
        <v>122</v>
      </c>
      <c r="P70" s="38" t="s">
        <v>123</v>
      </c>
    </row>
    <row r="71" spans="1:16" ht="12.75" customHeight="1" thickBot="1">
      <c r="A71" s="27" t="str">
        <f t="shared" si="6"/>
        <v> AAC 2.68 </v>
      </c>
      <c r="B71" s="8" t="str">
        <f t="shared" si="7"/>
        <v>I</v>
      </c>
      <c r="C71" s="27">
        <f t="shared" si="8"/>
        <v>17270.550999999999</v>
      </c>
      <c r="D71" s="6" t="str">
        <f t="shared" si="9"/>
        <v>vis</v>
      </c>
      <c r="E71" s="35">
        <f>VLOOKUP(C71,Active!C$21:E$971,3,FALSE)</f>
        <v>-7915.9895373359914</v>
      </c>
      <c r="F71" s="8" t="s">
        <v>115</v>
      </c>
      <c r="G71" s="6" t="str">
        <f t="shared" si="10"/>
        <v>17270.551</v>
      </c>
      <c r="H71" s="27">
        <f t="shared" si="11"/>
        <v>-7916</v>
      </c>
      <c r="I71" s="36" t="s">
        <v>130</v>
      </c>
      <c r="J71" s="37" t="s">
        <v>131</v>
      </c>
      <c r="K71" s="36">
        <v>-7916</v>
      </c>
      <c r="L71" s="36" t="s">
        <v>132</v>
      </c>
      <c r="M71" s="37" t="s">
        <v>118</v>
      </c>
      <c r="N71" s="37"/>
      <c r="O71" s="38" t="s">
        <v>122</v>
      </c>
      <c r="P71" s="38" t="s">
        <v>123</v>
      </c>
    </row>
    <row r="72" spans="1:16" ht="12.75" customHeight="1" thickBot="1">
      <c r="A72" s="27" t="str">
        <f t="shared" si="6"/>
        <v> AAC 2.68 </v>
      </c>
      <c r="B72" s="8" t="str">
        <f t="shared" si="7"/>
        <v>I</v>
      </c>
      <c r="C72" s="27">
        <f t="shared" si="8"/>
        <v>18297.650000000001</v>
      </c>
      <c r="D72" s="6" t="str">
        <f t="shared" si="9"/>
        <v>vis</v>
      </c>
      <c r="E72" s="35">
        <f>VLOOKUP(C72,Active!C$21:E$971,3,FALSE)</f>
        <v>-7441.9960061933489</v>
      </c>
      <c r="F72" s="8" t="s">
        <v>115</v>
      </c>
      <c r="G72" s="6" t="str">
        <f t="shared" si="10"/>
        <v>18297.650</v>
      </c>
      <c r="H72" s="27">
        <f t="shared" si="11"/>
        <v>-7442</v>
      </c>
      <c r="I72" s="36" t="s">
        <v>133</v>
      </c>
      <c r="J72" s="37" t="s">
        <v>134</v>
      </c>
      <c r="K72" s="36">
        <v>-7442</v>
      </c>
      <c r="L72" s="36" t="s">
        <v>135</v>
      </c>
      <c r="M72" s="37" t="s">
        <v>118</v>
      </c>
      <c r="N72" s="37"/>
      <c r="O72" s="38" t="s">
        <v>122</v>
      </c>
      <c r="P72" s="38" t="s">
        <v>123</v>
      </c>
    </row>
    <row r="73" spans="1:16" ht="12.75" customHeight="1" thickBot="1">
      <c r="A73" s="27" t="str">
        <f t="shared" si="6"/>
        <v> AN 180.367 </v>
      </c>
      <c r="B73" s="8" t="str">
        <f t="shared" si="7"/>
        <v>I</v>
      </c>
      <c r="C73" s="27">
        <f t="shared" si="8"/>
        <v>18332.29</v>
      </c>
      <c r="D73" s="6" t="str">
        <f t="shared" si="9"/>
        <v>vis</v>
      </c>
      <c r="E73" s="35">
        <f>VLOOKUP(C73,Active!C$21:E$971,3,FALSE)</f>
        <v>-7426.0100730761114</v>
      </c>
      <c r="F73" s="8" t="s">
        <v>115</v>
      </c>
      <c r="G73" s="6" t="str">
        <f t="shared" si="10"/>
        <v>18332.29</v>
      </c>
      <c r="H73" s="27">
        <f t="shared" si="11"/>
        <v>-7426</v>
      </c>
      <c r="I73" s="36" t="s">
        <v>136</v>
      </c>
      <c r="J73" s="37" t="s">
        <v>137</v>
      </c>
      <c r="K73" s="36">
        <v>-7426</v>
      </c>
      <c r="L73" s="36" t="s">
        <v>138</v>
      </c>
      <c r="M73" s="37" t="s">
        <v>139</v>
      </c>
      <c r="N73" s="37"/>
      <c r="O73" s="38" t="s">
        <v>140</v>
      </c>
      <c r="P73" s="38" t="s">
        <v>141</v>
      </c>
    </row>
    <row r="74" spans="1:16" ht="12.75" customHeight="1" thickBot="1">
      <c r="A74" s="27" t="str">
        <f t="shared" si="6"/>
        <v> AAC 2.68 </v>
      </c>
      <c r="B74" s="8" t="str">
        <f t="shared" si="7"/>
        <v>I</v>
      </c>
      <c r="C74" s="27">
        <f t="shared" si="8"/>
        <v>18683.349999999999</v>
      </c>
      <c r="D74" s="6" t="str">
        <f t="shared" si="9"/>
        <v>vis</v>
      </c>
      <c r="E74" s="35">
        <f>VLOOKUP(C74,Active!C$21:E$971,3,FALSE)</f>
        <v>-7264.0002093308103</v>
      </c>
      <c r="F74" s="8" t="s">
        <v>115</v>
      </c>
      <c r="G74" s="6" t="str">
        <f t="shared" si="10"/>
        <v>18683.350</v>
      </c>
      <c r="H74" s="27">
        <f t="shared" si="11"/>
        <v>-7264</v>
      </c>
      <c r="I74" s="36" t="s">
        <v>142</v>
      </c>
      <c r="J74" s="37" t="s">
        <v>143</v>
      </c>
      <c r="K74" s="36">
        <v>-7264</v>
      </c>
      <c r="L74" s="36" t="s">
        <v>144</v>
      </c>
      <c r="M74" s="37" t="s">
        <v>139</v>
      </c>
      <c r="N74" s="37"/>
      <c r="O74" s="38" t="s">
        <v>140</v>
      </c>
      <c r="P74" s="38" t="s">
        <v>123</v>
      </c>
    </row>
    <row r="75" spans="1:16" ht="12.75" customHeight="1" thickBot="1">
      <c r="A75" s="27" t="str">
        <f t="shared" ref="A75:A106" si="12">P75</f>
        <v> AAC 2.68 </v>
      </c>
      <c r="B75" s="8" t="str">
        <f t="shared" ref="B75:B106" si="13">IF(H75=INT(H75),"I","II")</f>
        <v>I</v>
      </c>
      <c r="C75" s="27">
        <f t="shared" ref="C75:C106" si="14">1*G75</f>
        <v>19001.877</v>
      </c>
      <c r="D75" s="6" t="str">
        <f t="shared" ref="D75:D106" si="15">VLOOKUP(F75,I$1:J$5,2,FALSE)</f>
        <v>vis</v>
      </c>
      <c r="E75" s="35">
        <f>VLOOKUP(C75,Active!C$21:E$971,3,FALSE)</f>
        <v>-7117.0039241681598</v>
      </c>
      <c r="F75" s="8" t="s">
        <v>115</v>
      </c>
      <c r="G75" s="6" t="str">
        <f t="shared" ref="G75:G106" si="16">MID(I75,3,LEN(I75)-3)</f>
        <v>19001.877</v>
      </c>
      <c r="H75" s="27">
        <f t="shared" ref="H75:H106" si="17">1*K75</f>
        <v>-7117</v>
      </c>
      <c r="I75" s="36" t="s">
        <v>145</v>
      </c>
      <c r="J75" s="37" t="s">
        <v>146</v>
      </c>
      <c r="K75" s="36">
        <v>-7117</v>
      </c>
      <c r="L75" s="36" t="s">
        <v>147</v>
      </c>
      <c r="M75" s="37" t="s">
        <v>118</v>
      </c>
      <c r="N75" s="37"/>
      <c r="O75" s="38" t="s">
        <v>122</v>
      </c>
      <c r="P75" s="38" t="s">
        <v>123</v>
      </c>
    </row>
    <row r="76" spans="1:16" ht="12.75" customHeight="1" thickBot="1">
      <c r="A76" s="27" t="str">
        <f t="shared" si="12"/>
        <v>VSB 47 </v>
      </c>
      <c r="B76" s="8" t="str">
        <f t="shared" si="13"/>
        <v>I</v>
      </c>
      <c r="C76" s="27">
        <f t="shared" si="14"/>
        <v>19147.042000000001</v>
      </c>
      <c r="D76" s="6" t="str">
        <f t="shared" si="15"/>
        <v>vis</v>
      </c>
      <c r="E76" s="35">
        <f>VLOOKUP(C76,Active!C$21:E$971,3,FALSE)</f>
        <v>-7050.0120655953042</v>
      </c>
      <c r="F76" s="8" t="s">
        <v>115</v>
      </c>
      <c r="G76" s="6" t="str">
        <f t="shared" si="16"/>
        <v>19147.042</v>
      </c>
      <c r="H76" s="27">
        <f t="shared" si="17"/>
        <v>-7050</v>
      </c>
      <c r="I76" s="36" t="s">
        <v>148</v>
      </c>
      <c r="J76" s="37" t="s">
        <v>149</v>
      </c>
      <c r="K76" s="36">
        <v>-7050</v>
      </c>
      <c r="L76" s="36" t="s">
        <v>150</v>
      </c>
      <c r="M76" s="37" t="s">
        <v>139</v>
      </c>
      <c r="N76" s="37"/>
      <c r="O76" s="38" t="s">
        <v>151</v>
      </c>
      <c r="P76" s="39" t="s">
        <v>152</v>
      </c>
    </row>
    <row r="77" spans="1:16" ht="12.75" customHeight="1" thickBot="1">
      <c r="A77" s="27" t="str">
        <f t="shared" si="12"/>
        <v> AN 194.166 </v>
      </c>
      <c r="B77" s="8" t="str">
        <f t="shared" si="13"/>
        <v>I</v>
      </c>
      <c r="C77" s="27">
        <f t="shared" si="14"/>
        <v>19424.434000000001</v>
      </c>
      <c r="D77" s="6" t="str">
        <f t="shared" si="15"/>
        <v>vis</v>
      </c>
      <c r="E77" s="35">
        <f>VLOOKUP(C77,Active!C$21:E$971,3,FALSE)</f>
        <v>-6921.9990760093733</v>
      </c>
      <c r="F77" s="8" t="s">
        <v>115</v>
      </c>
      <c r="G77" s="6" t="str">
        <f t="shared" si="16"/>
        <v>19424.434</v>
      </c>
      <c r="H77" s="27">
        <f t="shared" si="17"/>
        <v>-6922</v>
      </c>
      <c r="I77" s="36" t="s">
        <v>153</v>
      </c>
      <c r="J77" s="37" t="s">
        <v>154</v>
      </c>
      <c r="K77" s="36">
        <v>-6922</v>
      </c>
      <c r="L77" s="36" t="s">
        <v>155</v>
      </c>
      <c r="M77" s="37" t="s">
        <v>139</v>
      </c>
      <c r="N77" s="37"/>
      <c r="O77" s="38" t="s">
        <v>156</v>
      </c>
      <c r="P77" s="38" t="s">
        <v>157</v>
      </c>
    </row>
    <row r="78" spans="1:16" ht="12.75" customHeight="1" thickBot="1">
      <c r="A78" s="27" t="str">
        <f t="shared" si="12"/>
        <v> AN 194.166 </v>
      </c>
      <c r="B78" s="8" t="str">
        <f t="shared" si="13"/>
        <v>I</v>
      </c>
      <c r="C78" s="27">
        <f t="shared" si="14"/>
        <v>19684.457999999999</v>
      </c>
      <c r="D78" s="6" t="str">
        <f t="shared" si="15"/>
        <v>vis</v>
      </c>
      <c r="E78" s="35">
        <f>VLOOKUP(C78,Active!C$21:E$971,3,FALSE)</f>
        <v>-6802.001204390539</v>
      </c>
      <c r="F78" s="8" t="s">
        <v>115</v>
      </c>
      <c r="G78" s="6" t="str">
        <f t="shared" si="16"/>
        <v>19684.458</v>
      </c>
      <c r="H78" s="27">
        <f t="shared" si="17"/>
        <v>-6802</v>
      </c>
      <c r="I78" s="36" t="s">
        <v>158</v>
      </c>
      <c r="J78" s="37" t="s">
        <v>159</v>
      </c>
      <c r="K78" s="36">
        <v>-6802</v>
      </c>
      <c r="L78" s="36" t="s">
        <v>117</v>
      </c>
      <c r="M78" s="37" t="s">
        <v>139</v>
      </c>
      <c r="N78" s="37"/>
      <c r="O78" s="38" t="s">
        <v>156</v>
      </c>
      <c r="P78" s="38" t="s">
        <v>157</v>
      </c>
    </row>
    <row r="79" spans="1:16" ht="12.75" customHeight="1" thickBot="1">
      <c r="A79" s="27" t="str">
        <f t="shared" si="12"/>
        <v> AAC 2.68 </v>
      </c>
      <c r="B79" s="8" t="str">
        <f t="shared" si="13"/>
        <v>I</v>
      </c>
      <c r="C79" s="27">
        <f t="shared" si="14"/>
        <v>19716.95</v>
      </c>
      <c r="D79" s="6" t="str">
        <f t="shared" si="15"/>
        <v>vis</v>
      </c>
      <c r="E79" s="35">
        <f>VLOOKUP(C79,Active!C$21:E$971,3,FALSE)</f>
        <v>-6787.006546802626</v>
      </c>
      <c r="F79" s="8" t="s">
        <v>115</v>
      </c>
      <c r="G79" s="6" t="str">
        <f t="shared" si="16"/>
        <v>19716.950</v>
      </c>
      <c r="H79" s="27">
        <f t="shared" si="17"/>
        <v>-6787</v>
      </c>
      <c r="I79" s="36" t="s">
        <v>160</v>
      </c>
      <c r="J79" s="37" t="s">
        <v>161</v>
      </c>
      <c r="K79" s="36">
        <v>-6787</v>
      </c>
      <c r="L79" s="36" t="s">
        <v>162</v>
      </c>
      <c r="M79" s="37" t="s">
        <v>118</v>
      </c>
      <c r="N79" s="37"/>
      <c r="O79" s="38" t="s">
        <v>122</v>
      </c>
      <c r="P79" s="38" t="s">
        <v>123</v>
      </c>
    </row>
    <row r="80" spans="1:16" ht="12.75" customHeight="1" thickBot="1">
      <c r="A80" s="27" t="str">
        <f t="shared" si="12"/>
        <v> AAC 2.68 </v>
      </c>
      <c r="B80" s="8" t="str">
        <f t="shared" si="13"/>
        <v>I</v>
      </c>
      <c r="C80" s="27">
        <f t="shared" si="14"/>
        <v>19812.307000000001</v>
      </c>
      <c r="D80" s="6" t="str">
        <f t="shared" si="15"/>
        <v>vis</v>
      </c>
      <c r="E80" s="35">
        <f>VLOOKUP(C80,Active!C$21:E$971,3,FALSE)</f>
        <v>-6743.0004664255948</v>
      </c>
      <c r="F80" s="8" t="s">
        <v>115</v>
      </c>
      <c r="G80" s="6" t="str">
        <f t="shared" si="16"/>
        <v>19812.307</v>
      </c>
      <c r="H80" s="27">
        <f t="shared" si="17"/>
        <v>-6743</v>
      </c>
      <c r="I80" s="36" t="s">
        <v>163</v>
      </c>
      <c r="J80" s="37" t="s">
        <v>164</v>
      </c>
      <c r="K80" s="36">
        <v>-6743</v>
      </c>
      <c r="L80" s="36" t="s">
        <v>165</v>
      </c>
      <c r="M80" s="37" t="s">
        <v>139</v>
      </c>
      <c r="N80" s="37"/>
      <c r="O80" s="38" t="s">
        <v>140</v>
      </c>
      <c r="P80" s="38" t="s">
        <v>123</v>
      </c>
    </row>
    <row r="81" spans="1:16" ht="12.75" customHeight="1" thickBot="1">
      <c r="A81" s="27" t="str">
        <f t="shared" si="12"/>
        <v> AAC 2.68 </v>
      </c>
      <c r="B81" s="8" t="str">
        <f t="shared" si="13"/>
        <v>I</v>
      </c>
      <c r="C81" s="27">
        <f t="shared" si="14"/>
        <v>20507.879000000001</v>
      </c>
      <c r="D81" s="6" t="str">
        <f t="shared" si="15"/>
        <v>vis</v>
      </c>
      <c r="E81" s="35">
        <f>VLOOKUP(C81,Active!C$21:E$971,3,FALSE)</f>
        <v>-6422.0025602413316</v>
      </c>
      <c r="F81" s="8" t="s">
        <v>115</v>
      </c>
      <c r="G81" s="6" t="str">
        <f t="shared" si="16"/>
        <v>20507.879</v>
      </c>
      <c r="H81" s="27">
        <f t="shared" si="17"/>
        <v>-6422</v>
      </c>
      <c r="I81" s="36" t="s">
        <v>166</v>
      </c>
      <c r="J81" s="37" t="s">
        <v>167</v>
      </c>
      <c r="K81" s="36">
        <v>-6422</v>
      </c>
      <c r="L81" s="36" t="s">
        <v>168</v>
      </c>
      <c r="M81" s="37" t="s">
        <v>118</v>
      </c>
      <c r="N81" s="37"/>
      <c r="O81" s="38" t="s">
        <v>122</v>
      </c>
      <c r="P81" s="38" t="s">
        <v>123</v>
      </c>
    </row>
    <row r="82" spans="1:16" ht="12.75" customHeight="1" thickBot="1">
      <c r="A82" s="27" t="str">
        <f t="shared" si="12"/>
        <v> AAC 2.68 </v>
      </c>
      <c r="B82" s="8" t="str">
        <f t="shared" si="13"/>
        <v>I</v>
      </c>
      <c r="C82" s="27">
        <f t="shared" si="14"/>
        <v>21957.562999999998</v>
      </c>
      <c r="D82" s="6" t="str">
        <f t="shared" si="15"/>
        <v>vis</v>
      </c>
      <c r="E82" s="35">
        <f>VLOOKUP(C82,Active!C$21:E$971,3,FALSE)</f>
        <v>-5752.9912592849596</v>
      </c>
      <c r="F82" s="8" t="s">
        <v>115</v>
      </c>
      <c r="G82" s="6" t="str">
        <f t="shared" si="16"/>
        <v>21957.563</v>
      </c>
      <c r="H82" s="27">
        <f t="shared" si="17"/>
        <v>-5753</v>
      </c>
      <c r="I82" s="36" t="s">
        <v>169</v>
      </c>
      <c r="J82" s="37" t="s">
        <v>170</v>
      </c>
      <c r="K82" s="36">
        <v>-5753</v>
      </c>
      <c r="L82" s="36" t="s">
        <v>171</v>
      </c>
      <c r="M82" s="37" t="s">
        <v>118</v>
      </c>
      <c r="N82" s="37"/>
      <c r="O82" s="38" t="s">
        <v>122</v>
      </c>
      <c r="P82" s="38" t="s">
        <v>123</v>
      </c>
    </row>
    <row r="83" spans="1:16" ht="12.75" customHeight="1" thickBot="1">
      <c r="A83" s="27" t="str">
        <f t="shared" si="12"/>
        <v> AAC 2.68 </v>
      </c>
      <c r="B83" s="8" t="str">
        <f t="shared" si="13"/>
        <v>I</v>
      </c>
      <c r="C83" s="27">
        <f t="shared" si="14"/>
        <v>22637.95</v>
      </c>
      <c r="D83" s="6" t="str">
        <f t="shared" si="15"/>
        <v>vis</v>
      </c>
      <c r="E83" s="35">
        <f>VLOOKUP(C83,Active!C$21:E$971,3,FALSE)</f>
        <v>-5439.0010434697851</v>
      </c>
      <c r="F83" s="8" t="s">
        <v>115</v>
      </c>
      <c r="G83" s="6" t="str">
        <f t="shared" si="16"/>
        <v>22637.950</v>
      </c>
      <c r="H83" s="27">
        <f t="shared" si="17"/>
        <v>-5439</v>
      </c>
      <c r="I83" s="36" t="s">
        <v>172</v>
      </c>
      <c r="J83" s="37" t="s">
        <v>173</v>
      </c>
      <c r="K83" s="36">
        <v>-5439</v>
      </c>
      <c r="L83" s="36" t="s">
        <v>174</v>
      </c>
      <c r="M83" s="37" t="s">
        <v>118</v>
      </c>
      <c r="N83" s="37"/>
      <c r="O83" s="38" t="s">
        <v>122</v>
      </c>
      <c r="P83" s="38" t="s">
        <v>123</v>
      </c>
    </row>
    <row r="84" spans="1:16" ht="12.75" customHeight="1" thickBot="1">
      <c r="A84" s="27" t="str">
        <f t="shared" si="12"/>
        <v> AA 26.344 </v>
      </c>
      <c r="B84" s="8" t="str">
        <f t="shared" si="13"/>
        <v>I</v>
      </c>
      <c r="C84" s="27">
        <f t="shared" si="14"/>
        <v>23413.712</v>
      </c>
      <c r="D84" s="6" t="str">
        <f t="shared" si="15"/>
        <v>vis</v>
      </c>
      <c r="E84" s="35">
        <f>VLOOKUP(C84,Active!C$21:E$971,3,FALSE)</f>
        <v>-5080.9964404994016</v>
      </c>
      <c r="F84" s="8" t="s">
        <v>115</v>
      </c>
      <c r="G84" s="6" t="str">
        <f t="shared" si="16"/>
        <v>23413.712</v>
      </c>
      <c r="H84" s="27">
        <f t="shared" si="17"/>
        <v>-5081</v>
      </c>
      <c r="I84" s="36" t="s">
        <v>175</v>
      </c>
      <c r="J84" s="37" t="s">
        <v>176</v>
      </c>
      <c r="K84" s="36">
        <v>-5081</v>
      </c>
      <c r="L84" s="36" t="s">
        <v>177</v>
      </c>
      <c r="M84" s="37" t="s">
        <v>139</v>
      </c>
      <c r="N84" s="37"/>
      <c r="O84" s="38" t="s">
        <v>178</v>
      </c>
      <c r="P84" s="38" t="s">
        <v>179</v>
      </c>
    </row>
    <row r="85" spans="1:16" ht="12.75" customHeight="1" thickBot="1">
      <c r="A85" s="27" t="str">
        <f t="shared" si="12"/>
        <v> HC 277.2 </v>
      </c>
      <c r="B85" s="8" t="str">
        <f t="shared" si="13"/>
        <v>I</v>
      </c>
      <c r="C85" s="27">
        <f t="shared" si="14"/>
        <v>24202.446</v>
      </c>
      <c r="D85" s="6" t="str">
        <f t="shared" si="15"/>
        <v>vis</v>
      </c>
      <c r="E85" s="35">
        <f>VLOOKUP(C85,Active!C$21:E$971,3,FALSE)</f>
        <v>-4717.0054193882324</v>
      </c>
      <c r="F85" s="8" t="s">
        <v>115</v>
      </c>
      <c r="G85" s="6" t="str">
        <f t="shared" si="16"/>
        <v>24202.446</v>
      </c>
      <c r="H85" s="27">
        <f t="shared" si="17"/>
        <v>-4717</v>
      </c>
      <c r="I85" s="36" t="s">
        <v>180</v>
      </c>
      <c r="J85" s="37" t="s">
        <v>181</v>
      </c>
      <c r="K85" s="36">
        <v>-4717</v>
      </c>
      <c r="L85" s="36" t="s">
        <v>182</v>
      </c>
      <c r="M85" s="37" t="s">
        <v>139</v>
      </c>
      <c r="N85" s="37"/>
      <c r="O85" s="38" t="s">
        <v>183</v>
      </c>
      <c r="P85" s="38" t="s">
        <v>184</v>
      </c>
    </row>
    <row r="86" spans="1:16" ht="12.75" customHeight="1" thickBot="1">
      <c r="A86" s="27" t="str">
        <f t="shared" si="12"/>
        <v> AAC 1.11 </v>
      </c>
      <c r="B86" s="8" t="str">
        <f t="shared" si="13"/>
        <v>I</v>
      </c>
      <c r="C86" s="27">
        <f t="shared" si="14"/>
        <v>24228.444</v>
      </c>
      <c r="D86" s="6" t="str">
        <f t="shared" si="15"/>
        <v>vis</v>
      </c>
      <c r="E86" s="35">
        <f>VLOOKUP(C86,Active!C$21:E$971,3,FALSE)</f>
        <v>-4705.0076627721264</v>
      </c>
      <c r="F86" s="8" t="s">
        <v>115</v>
      </c>
      <c r="G86" s="6" t="str">
        <f t="shared" si="16"/>
        <v>24228.444</v>
      </c>
      <c r="H86" s="27">
        <f t="shared" si="17"/>
        <v>-4705</v>
      </c>
      <c r="I86" s="36" t="s">
        <v>185</v>
      </c>
      <c r="J86" s="37" t="s">
        <v>186</v>
      </c>
      <c r="K86" s="36">
        <v>-4705</v>
      </c>
      <c r="L86" s="36" t="s">
        <v>187</v>
      </c>
      <c r="M86" s="37" t="s">
        <v>139</v>
      </c>
      <c r="N86" s="37"/>
      <c r="O86" s="38" t="s">
        <v>178</v>
      </c>
      <c r="P86" s="38" t="s">
        <v>188</v>
      </c>
    </row>
    <row r="87" spans="1:16" ht="12.75" customHeight="1" thickBot="1">
      <c r="A87" s="27" t="str">
        <f t="shared" si="12"/>
        <v> AAC 2.66 </v>
      </c>
      <c r="B87" s="8" t="str">
        <f t="shared" si="13"/>
        <v>I</v>
      </c>
      <c r="C87" s="27">
        <f t="shared" si="14"/>
        <v>25203.468000000001</v>
      </c>
      <c r="D87" s="6" t="str">
        <f t="shared" si="15"/>
        <v>vis</v>
      </c>
      <c r="E87" s="35">
        <f>VLOOKUP(C87,Active!C$21:E$971,3,FALSE)</f>
        <v>-4255.046102388148</v>
      </c>
      <c r="F87" s="8" t="s">
        <v>115</v>
      </c>
      <c r="G87" s="6" t="str">
        <f t="shared" si="16"/>
        <v>25203.468</v>
      </c>
      <c r="H87" s="27">
        <f t="shared" si="17"/>
        <v>-4255</v>
      </c>
      <c r="I87" s="36" t="s">
        <v>189</v>
      </c>
      <c r="J87" s="37" t="s">
        <v>190</v>
      </c>
      <c r="K87" s="36">
        <v>-4255</v>
      </c>
      <c r="L87" s="36" t="s">
        <v>191</v>
      </c>
      <c r="M87" s="37" t="s">
        <v>139</v>
      </c>
      <c r="N87" s="37"/>
      <c r="O87" s="38" t="s">
        <v>192</v>
      </c>
      <c r="P87" s="38" t="s">
        <v>193</v>
      </c>
    </row>
    <row r="88" spans="1:16" ht="12.75" customHeight="1" thickBot="1">
      <c r="A88" s="27" t="str">
        <f t="shared" si="12"/>
        <v> AAC 2.66 </v>
      </c>
      <c r="B88" s="8" t="str">
        <f t="shared" si="13"/>
        <v>I</v>
      </c>
      <c r="C88" s="27">
        <f t="shared" si="14"/>
        <v>25212.260999999999</v>
      </c>
      <c r="D88" s="6" t="str">
        <f t="shared" si="15"/>
        <v>vis</v>
      </c>
      <c r="E88" s="35">
        <f>VLOOKUP(C88,Active!C$21:E$971,3,FALSE)</f>
        <v>-4250.9882412478528</v>
      </c>
      <c r="F88" s="8" t="s">
        <v>115</v>
      </c>
      <c r="G88" s="6" t="str">
        <f t="shared" si="16"/>
        <v>25212.261</v>
      </c>
      <c r="H88" s="27">
        <f t="shared" si="17"/>
        <v>-4251</v>
      </c>
      <c r="I88" s="36" t="s">
        <v>194</v>
      </c>
      <c r="J88" s="37" t="s">
        <v>195</v>
      </c>
      <c r="K88" s="36">
        <v>-4251</v>
      </c>
      <c r="L88" s="36" t="s">
        <v>196</v>
      </c>
      <c r="M88" s="37" t="s">
        <v>139</v>
      </c>
      <c r="N88" s="37"/>
      <c r="O88" s="38" t="s">
        <v>192</v>
      </c>
      <c r="P88" s="38" t="s">
        <v>193</v>
      </c>
    </row>
    <row r="89" spans="1:16" ht="12.75" customHeight="1" thickBot="1">
      <c r="A89" s="27" t="str">
        <f t="shared" si="12"/>
        <v> AAC 2.66 </v>
      </c>
      <c r="B89" s="8" t="str">
        <f t="shared" si="13"/>
        <v>I</v>
      </c>
      <c r="C89" s="27">
        <f t="shared" si="14"/>
        <v>25218.714</v>
      </c>
      <c r="D89" s="6" t="str">
        <f t="shared" si="15"/>
        <v>vis</v>
      </c>
      <c r="E89" s="35">
        <f>VLOOKUP(C89,Active!C$21:E$971,3,FALSE)</f>
        <v>-4248.0102612707869</v>
      </c>
      <c r="F89" s="8" t="s">
        <v>115</v>
      </c>
      <c r="G89" s="6" t="str">
        <f t="shared" si="16"/>
        <v>25218.714</v>
      </c>
      <c r="H89" s="27">
        <f t="shared" si="17"/>
        <v>-4248</v>
      </c>
      <c r="I89" s="36" t="s">
        <v>197</v>
      </c>
      <c r="J89" s="37" t="s">
        <v>198</v>
      </c>
      <c r="K89" s="36">
        <v>-4248</v>
      </c>
      <c r="L89" s="36" t="s">
        <v>199</v>
      </c>
      <c r="M89" s="37" t="s">
        <v>139</v>
      </c>
      <c r="N89" s="37"/>
      <c r="O89" s="38" t="s">
        <v>192</v>
      </c>
      <c r="P89" s="38" t="s">
        <v>193</v>
      </c>
    </row>
    <row r="90" spans="1:16" ht="12.75" customHeight="1" thickBot="1">
      <c r="A90" s="27" t="str">
        <f t="shared" si="12"/>
        <v> AAC 2.66 </v>
      </c>
      <c r="B90" s="8" t="str">
        <f t="shared" si="13"/>
        <v>I</v>
      </c>
      <c r="C90" s="27">
        <f t="shared" si="14"/>
        <v>25890.46</v>
      </c>
      <c r="D90" s="6" t="str">
        <f t="shared" si="15"/>
        <v>vis</v>
      </c>
      <c r="E90" s="35">
        <f>VLOOKUP(C90,Active!C$21:E$971,3,FALSE)</f>
        <v>-3938.0077604690678</v>
      </c>
      <c r="F90" s="8" t="s">
        <v>115</v>
      </c>
      <c r="G90" s="6" t="str">
        <f t="shared" si="16"/>
        <v>25890.460</v>
      </c>
      <c r="H90" s="27">
        <f t="shared" si="17"/>
        <v>-3938</v>
      </c>
      <c r="I90" s="36" t="s">
        <v>200</v>
      </c>
      <c r="J90" s="37" t="s">
        <v>201</v>
      </c>
      <c r="K90" s="36">
        <v>-3938</v>
      </c>
      <c r="L90" s="36" t="s">
        <v>187</v>
      </c>
      <c r="M90" s="37" t="s">
        <v>139</v>
      </c>
      <c r="N90" s="37"/>
      <c r="O90" s="38" t="s">
        <v>192</v>
      </c>
      <c r="P90" s="38" t="s">
        <v>193</v>
      </c>
    </row>
    <row r="91" spans="1:16" ht="12.75" customHeight="1" thickBot="1">
      <c r="A91" s="27" t="str">
        <f t="shared" si="12"/>
        <v> AAC 2.66 </v>
      </c>
      <c r="B91" s="8" t="str">
        <f t="shared" si="13"/>
        <v>I</v>
      </c>
      <c r="C91" s="27">
        <f t="shared" si="14"/>
        <v>25966.329000000002</v>
      </c>
      <c r="D91" s="6" t="str">
        <f t="shared" si="15"/>
        <v>vis</v>
      </c>
      <c r="E91" s="35">
        <f>VLOOKUP(C91,Active!C$21:E$971,3,FALSE)</f>
        <v>-3902.9951519335104</v>
      </c>
      <c r="F91" s="8" t="s">
        <v>115</v>
      </c>
      <c r="G91" s="6" t="str">
        <f t="shared" si="16"/>
        <v>25966.329</v>
      </c>
      <c r="H91" s="27">
        <f t="shared" si="17"/>
        <v>-3903</v>
      </c>
      <c r="I91" s="36" t="s">
        <v>202</v>
      </c>
      <c r="J91" s="37" t="s">
        <v>203</v>
      </c>
      <c r="K91" s="36">
        <v>-3903</v>
      </c>
      <c r="L91" s="36" t="s">
        <v>126</v>
      </c>
      <c r="M91" s="37" t="s">
        <v>139</v>
      </c>
      <c r="N91" s="37"/>
      <c r="O91" s="38" t="s">
        <v>192</v>
      </c>
      <c r="P91" s="38" t="s">
        <v>193</v>
      </c>
    </row>
    <row r="92" spans="1:16" ht="12.75" customHeight="1" thickBot="1">
      <c r="A92" s="27" t="str">
        <f t="shared" si="12"/>
        <v> AAC 2.66 </v>
      </c>
      <c r="B92" s="8" t="str">
        <f t="shared" si="13"/>
        <v>I</v>
      </c>
      <c r="C92" s="27">
        <f t="shared" si="14"/>
        <v>26033.505000000001</v>
      </c>
      <c r="D92" s="6" t="str">
        <f t="shared" si="15"/>
        <v>vis</v>
      </c>
      <c r="E92" s="35">
        <f>VLOOKUP(C92,Active!C$21:E$971,3,FALSE)</f>
        <v>-3871.9942557705917</v>
      </c>
      <c r="F92" s="8" t="s">
        <v>115</v>
      </c>
      <c r="G92" s="6" t="str">
        <f t="shared" si="16"/>
        <v>26033.505</v>
      </c>
      <c r="H92" s="27">
        <f t="shared" si="17"/>
        <v>-3872</v>
      </c>
      <c r="I92" s="36" t="s">
        <v>204</v>
      </c>
      <c r="J92" s="37" t="s">
        <v>205</v>
      </c>
      <c r="K92" s="36">
        <v>-3872</v>
      </c>
      <c r="L92" s="36" t="s">
        <v>206</v>
      </c>
      <c r="M92" s="37" t="s">
        <v>139</v>
      </c>
      <c r="N92" s="37"/>
      <c r="O92" s="38" t="s">
        <v>192</v>
      </c>
      <c r="P92" s="38" t="s">
        <v>193</v>
      </c>
    </row>
    <row r="93" spans="1:16" ht="12.75" customHeight="1" thickBot="1">
      <c r="A93" s="27" t="str">
        <f t="shared" si="12"/>
        <v> AAC 2.66 </v>
      </c>
      <c r="B93" s="8" t="str">
        <f t="shared" si="13"/>
        <v>I</v>
      </c>
      <c r="C93" s="27">
        <f t="shared" si="14"/>
        <v>26057.348000000002</v>
      </c>
      <c r="D93" s="6" t="str">
        <f t="shared" si="15"/>
        <v>vis</v>
      </c>
      <c r="E93" s="35">
        <f>VLOOKUP(C93,Active!C$21:E$971,3,FALSE)</f>
        <v>-3860.9910050975459</v>
      </c>
      <c r="F93" s="8" t="s">
        <v>115</v>
      </c>
      <c r="G93" s="6" t="str">
        <f t="shared" si="16"/>
        <v>26057.348</v>
      </c>
      <c r="H93" s="27">
        <f t="shared" si="17"/>
        <v>-3861</v>
      </c>
      <c r="I93" s="36" t="s">
        <v>207</v>
      </c>
      <c r="J93" s="37" t="s">
        <v>208</v>
      </c>
      <c r="K93" s="36">
        <v>-3861</v>
      </c>
      <c r="L93" s="36" t="s">
        <v>171</v>
      </c>
      <c r="M93" s="37" t="s">
        <v>139</v>
      </c>
      <c r="N93" s="37"/>
      <c r="O93" s="38" t="s">
        <v>192</v>
      </c>
      <c r="P93" s="38" t="s">
        <v>193</v>
      </c>
    </row>
    <row r="94" spans="1:16" ht="12.75" customHeight="1" thickBot="1">
      <c r="A94" s="27" t="str">
        <f t="shared" si="12"/>
        <v> AAC 2.66 </v>
      </c>
      <c r="B94" s="8" t="str">
        <f t="shared" si="13"/>
        <v>I</v>
      </c>
      <c r="C94" s="27">
        <f t="shared" si="14"/>
        <v>26382.348000000002</v>
      </c>
      <c r="D94" s="6" t="str">
        <f t="shared" si="15"/>
        <v>vis</v>
      </c>
      <c r="E94" s="35">
        <f>VLOOKUP(C94,Active!C$21:E$971,3,FALSE)</f>
        <v>-3711.0075102042997</v>
      </c>
      <c r="F94" s="8" t="s">
        <v>115</v>
      </c>
      <c r="G94" s="6" t="str">
        <f t="shared" si="16"/>
        <v>26382.348</v>
      </c>
      <c r="H94" s="27">
        <f t="shared" si="17"/>
        <v>-3711</v>
      </c>
      <c r="I94" s="36" t="s">
        <v>209</v>
      </c>
      <c r="J94" s="37" t="s">
        <v>210</v>
      </c>
      <c r="K94" s="36">
        <v>-3711</v>
      </c>
      <c r="L94" s="36" t="s">
        <v>211</v>
      </c>
      <c r="M94" s="37" t="s">
        <v>139</v>
      </c>
      <c r="N94" s="37"/>
      <c r="O94" s="38" t="s">
        <v>192</v>
      </c>
      <c r="P94" s="38" t="s">
        <v>193</v>
      </c>
    </row>
    <row r="95" spans="1:16" ht="12.75" customHeight="1" thickBot="1">
      <c r="A95" s="27" t="str">
        <f t="shared" si="12"/>
        <v> AAC 2.66 </v>
      </c>
      <c r="B95" s="8" t="str">
        <f t="shared" si="13"/>
        <v>I</v>
      </c>
      <c r="C95" s="27">
        <f t="shared" si="14"/>
        <v>26419.19</v>
      </c>
      <c r="D95" s="6" t="str">
        <f t="shared" si="15"/>
        <v>vis</v>
      </c>
      <c r="E95" s="35">
        <f>VLOOKUP(C95,Active!C$21:E$971,3,FALSE)</f>
        <v>-3694.0053812232027</v>
      </c>
      <c r="F95" s="8" t="s">
        <v>115</v>
      </c>
      <c r="G95" s="6" t="str">
        <f t="shared" si="16"/>
        <v>26419.190</v>
      </c>
      <c r="H95" s="27">
        <f t="shared" si="17"/>
        <v>-3694</v>
      </c>
      <c r="I95" s="36" t="s">
        <v>212</v>
      </c>
      <c r="J95" s="37" t="s">
        <v>213</v>
      </c>
      <c r="K95" s="36">
        <v>-3694</v>
      </c>
      <c r="L95" s="36" t="s">
        <v>182</v>
      </c>
      <c r="M95" s="37" t="s">
        <v>139</v>
      </c>
      <c r="N95" s="37"/>
      <c r="O95" s="38" t="s">
        <v>192</v>
      </c>
      <c r="P95" s="38" t="s">
        <v>193</v>
      </c>
    </row>
    <row r="96" spans="1:16" ht="12.75" customHeight="1" thickBot="1">
      <c r="A96" s="27" t="str">
        <f t="shared" si="12"/>
        <v> AAC 2.66 </v>
      </c>
      <c r="B96" s="8" t="str">
        <f t="shared" si="13"/>
        <v>I</v>
      </c>
      <c r="C96" s="27">
        <f t="shared" si="14"/>
        <v>26421.370999999999</v>
      </c>
      <c r="D96" s="6" t="str">
        <f t="shared" si="15"/>
        <v>vis</v>
      </c>
      <c r="E96" s="35">
        <f>VLOOKUP(C96,Active!C$21:E$971,3,FALSE)</f>
        <v>-3692.9988766005495</v>
      </c>
      <c r="F96" s="8" t="s">
        <v>115</v>
      </c>
      <c r="G96" s="6" t="str">
        <f t="shared" si="16"/>
        <v>26421.371</v>
      </c>
      <c r="H96" s="27">
        <f t="shared" si="17"/>
        <v>-3693</v>
      </c>
      <c r="I96" s="36" t="s">
        <v>214</v>
      </c>
      <c r="J96" s="37" t="s">
        <v>215</v>
      </c>
      <c r="K96" s="36">
        <v>-3693</v>
      </c>
      <c r="L96" s="36" t="s">
        <v>155</v>
      </c>
      <c r="M96" s="37" t="s">
        <v>139</v>
      </c>
      <c r="N96" s="37"/>
      <c r="O96" s="38" t="s">
        <v>192</v>
      </c>
      <c r="P96" s="38" t="s">
        <v>193</v>
      </c>
    </row>
    <row r="97" spans="1:16" ht="12.75" customHeight="1" thickBot="1">
      <c r="A97" s="27" t="str">
        <f t="shared" si="12"/>
        <v> AAC 2.66 </v>
      </c>
      <c r="B97" s="8" t="str">
        <f t="shared" si="13"/>
        <v>I</v>
      </c>
      <c r="C97" s="27">
        <f t="shared" si="14"/>
        <v>26679.271000000001</v>
      </c>
      <c r="D97" s="6" t="str">
        <f t="shared" si="15"/>
        <v>vis</v>
      </c>
      <c r="E97" s="35">
        <f>VLOOKUP(C97,Active!C$21:E$971,3,FALSE)</f>
        <v>-3573.9812048068002</v>
      </c>
      <c r="F97" s="8" t="s">
        <v>115</v>
      </c>
      <c r="G97" s="6" t="str">
        <f t="shared" si="16"/>
        <v>26679.271</v>
      </c>
      <c r="H97" s="27">
        <f t="shared" si="17"/>
        <v>-3574</v>
      </c>
      <c r="I97" s="36" t="s">
        <v>216</v>
      </c>
      <c r="J97" s="37" t="s">
        <v>217</v>
      </c>
      <c r="K97" s="36">
        <v>-3574</v>
      </c>
      <c r="L97" s="36" t="s">
        <v>218</v>
      </c>
      <c r="M97" s="37" t="s">
        <v>139</v>
      </c>
      <c r="N97" s="37"/>
      <c r="O97" s="38" t="s">
        <v>192</v>
      </c>
      <c r="P97" s="38" t="s">
        <v>193</v>
      </c>
    </row>
    <row r="98" spans="1:16" ht="12.75" customHeight="1" thickBot="1">
      <c r="A98" s="27" t="str">
        <f t="shared" si="12"/>
        <v> AAC 2.66 </v>
      </c>
      <c r="B98" s="8" t="str">
        <f t="shared" si="13"/>
        <v>I</v>
      </c>
      <c r="C98" s="27">
        <f t="shared" si="14"/>
        <v>26770.241000000002</v>
      </c>
      <c r="D98" s="6" t="str">
        <f t="shared" si="15"/>
        <v>vis</v>
      </c>
      <c r="E98" s="35">
        <f>VLOOKUP(C98,Active!C$21:E$971,3,FALSE)</f>
        <v>-3531.9996708669883</v>
      </c>
      <c r="F98" s="8" t="s">
        <v>115</v>
      </c>
      <c r="G98" s="6" t="str">
        <f t="shared" si="16"/>
        <v>26770.241</v>
      </c>
      <c r="H98" s="27">
        <f t="shared" si="17"/>
        <v>-3532</v>
      </c>
      <c r="I98" s="36" t="s">
        <v>219</v>
      </c>
      <c r="J98" s="37" t="s">
        <v>220</v>
      </c>
      <c r="K98" s="36">
        <v>-3532</v>
      </c>
      <c r="L98" s="36" t="s">
        <v>221</v>
      </c>
      <c r="M98" s="37" t="s">
        <v>139</v>
      </c>
      <c r="N98" s="37"/>
      <c r="O98" s="38" t="s">
        <v>192</v>
      </c>
      <c r="P98" s="38" t="s">
        <v>193</v>
      </c>
    </row>
    <row r="99" spans="1:16" ht="12.75" customHeight="1" thickBot="1">
      <c r="A99" s="27" t="str">
        <f t="shared" si="12"/>
        <v> AA 26.344 </v>
      </c>
      <c r="B99" s="8" t="str">
        <f t="shared" si="13"/>
        <v>I</v>
      </c>
      <c r="C99" s="27">
        <f t="shared" si="14"/>
        <v>27071.474999999999</v>
      </c>
      <c r="D99" s="6" t="str">
        <f t="shared" si="15"/>
        <v>vis</v>
      </c>
      <c r="E99" s="35">
        <f>VLOOKUP(C99,Active!C$21:E$971,3,FALSE)</f>
        <v>-3392.9838920956909</v>
      </c>
      <c r="F99" s="8" t="s">
        <v>115</v>
      </c>
      <c r="G99" s="6" t="str">
        <f t="shared" si="16"/>
        <v>27071.475</v>
      </c>
      <c r="H99" s="27">
        <f t="shared" si="17"/>
        <v>-3393</v>
      </c>
      <c r="I99" s="36" t="s">
        <v>222</v>
      </c>
      <c r="J99" s="37" t="s">
        <v>223</v>
      </c>
      <c r="K99" s="36">
        <v>-3393</v>
      </c>
      <c r="L99" s="36" t="s">
        <v>224</v>
      </c>
      <c r="M99" s="37" t="s">
        <v>139</v>
      </c>
      <c r="N99" s="37"/>
      <c r="O99" s="38" t="s">
        <v>192</v>
      </c>
      <c r="P99" s="38" t="s">
        <v>179</v>
      </c>
    </row>
    <row r="100" spans="1:16" ht="12.75" customHeight="1" thickBot="1">
      <c r="A100" s="27" t="str">
        <f t="shared" si="12"/>
        <v> AN 257.212 </v>
      </c>
      <c r="B100" s="8" t="str">
        <f t="shared" si="13"/>
        <v>I</v>
      </c>
      <c r="C100" s="27">
        <f t="shared" si="14"/>
        <v>27344.448</v>
      </c>
      <c r="D100" s="6" t="str">
        <f t="shared" si="15"/>
        <v>vis</v>
      </c>
      <c r="E100" s="35">
        <f>VLOOKUP(C100,Active!C$21:E$971,3,FALSE)</f>
        <v>-3267.0102165526309</v>
      </c>
      <c r="F100" s="8" t="s">
        <v>115</v>
      </c>
      <c r="G100" s="6" t="str">
        <f t="shared" si="16"/>
        <v>27344.448</v>
      </c>
      <c r="H100" s="27">
        <f t="shared" si="17"/>
        <v>-3267</v>
      </c>
      <c r="I100" s="36" t="s">
        <v>225</v>
      </c>
      <c r="J100" s="37" t="s">
        <v>226</v>
      </c>
      <c r="K100" s="36">
        <v>-3267</v>
      </c>
      <c r="L100" s="36" t="s">
        <v>199</v>
      </c>
      <c r="M100" s="37" t="s">
        <v>139</v>
      </c>
      <c r="N100" s="37"/>
      <c r="O100" s="38" t="s">
        <v>227</v>
      </c>
      <c r="P100" s="38" t="s">
        <v>228</v>
      </c>
    </row>
    <row r="101" spans="1:16" ht="12.75" customHeight="1" thickBot="1">
      <c r="A101" s="27" t="str">
        <f t="shared" si="12"/>
        <v> AN 257.212 </v>
      </c>
      <c r="B101" s="8" t="str">
        <f t="shared" si="13"/>
        <v>I</v>
      </c>
      <c r="C101" s="27">
        <f t="shared" si="14"/>
        <v>27446.326000000001</v>
      </c>
      <c r="D101" s="6" t="str">
        <f t="shared" si="15"/>
        <v>vis</v>
      </c>
      <c r="E101" s="35">
        <f>VLOOKUP(C101,Active!C$21:E$971,3,FALSE)</f>
        <v>-3219.9947750365254</v>
      </c>
      <c r="F101" s="8" t="s">
        <v>115</v>
      </c>
      <c r="G101" s="6" t="str">
        <f t="shared" si="16"/>
        <v>27446.326</v>
      </c>
      <c r="H101" s="27">
        <f t="shared" si="17"/>
        <v>-3220</v>
      </c>
      <c r="I101" s="36" t="s">
        <v>229</v>
      </c>
      <c r="J101" s="37" t="s">
        <v>230</v>
      </c>
      <c r="K101" s="36">
        <v>-3220</v>
      </c>
      <c r="L101" s="36" t="s">
        <v>126</v>
      </c>
      <c r="M101" s="37" t="s">
        <v>139</v>
      </c>
      <c r="N101" s="37"/>
      <c r="O101" s="38" t="s">
        <v>227</v>
      </c>
      <c r="P101" s="38" t="s">
        <v>228</v>
      </c>
    </row>
    <row r="102" spans="1:16" ht="12.75" customHeight="1" thickBot="1">
      <c r="A102" s="27" t="str">
        <f t="shared" si="12"/>
        <v> AN 257.212 </v>
      </c>
      <c r="B102" s="8" t="str">
        <f t="shared" si="13"/>
        <v>I</v>
      </c>
      <c r="C102" s="27">
        <f t="shared" si="14"/>
        <v>27457.156999999999</v>
      </c>
      <c r="D102" s="6" t="str">
        <f t="shared" si="15"/>
        <v>vis</v>
      </c>
      <c r="E102" s="35">
        <f>VLOOKUP(C102,Active!C$21:E$971,3,FALSE)</f>
        <v>-3214.9964020113298</v>
      </c>
      <c r="F102" s="8" t="s">
        <v>115</v>
      </c>
      <c r="G102" s="6" t="str">
        <f t="shared" si="16"/>
        <v>27457.157</v>
      </c>
      <c r="H102" s="27">
        <f t="shared" si="17"/>
        <v>-3215</v>
      </c>
      <c r="I102" s="36" t="s">
        <v>231</v>
      </c>
      <c r="J102" s="37" t="s">
        <v>232</v>
      </c>
      <c r="K102" s="36">
        <v>-3215</v>
      </c>
      <c r="L102" s="36" t="s">
        <v>177</v>
      </c>
      <c r="M102" s="37" t="s">
        <v>139</v>
      </c>
      <c r="N102" s="37"/>
      <c r="O102" s="38" t="s">
        <v>227</v>
      </c>
      <c r="P102" s="38" t="s">
        <v>228</v>
      </c>
    </row>
    <row r="103" spans="1:16" ht="12.75" customHeight="1" thickBot="1">
      <c r="A103" s="27" t="str">
        <f t="shared" si="12"/>
        <v> AA 26.344 </v>
      </c>
      <c r="B103" s="8" t="str">
        <f t="shared" si="13"/>
        <v>I</v>
      </c>
      <c r="C103" s="27">
        <f t="shared" si="14"/>
        <v>27461.47</v>
      </c>
      <c r="D103" s="6" t="str">
        <f t="shared" si="15"/>
        <v>vis</v>
      </c>
      <c r="E103" s="35">
        <f>VLOOKUP(C103,Active!C$21:E$971,3,FALSE)</f>
        <v>-3213.0060056621764</v>
      </c>
      <c r="F103" s="8" t="s">
        <v>115</v>
      </c>
      <c r="G103" s="6" t="str">
        <f t="shared" si="16"/>
        <v>27461.470</v>
      </c>
      <c r="H103" s="27">
        <f t="shared" si="17"/>
        <v>-3213</v>
      </c>
      <c r="I103" s="36" t="s">
        <v>233</v>
      </c>
      <c r="J103" s="37" t="s">
        <v>234</v>
      </c>
      <c r="K103" s="36">
        <v>-3213</v>
      </c>
      <c r="L103" s="36" t="s">
        <v>235</v>
      </c>
      <c r="M103" s="37" t="s">
        <v>139</v>
      </c>
      <c r="N103" s="37"/>
      <c r="O103" s="38" t="s">
        <v>236</v>
      </c>
      <c r="P103" s="38" t="s">
        <v>179</v>
      </c>
    </row>
    <row r="104" spans="1:16" ht="12.75" customHeight="1" thickBot="1">
      <c r="A104" s="27" t="str">
        <f t="shared" si="12"/>
        <v> AN 257.212 </v>
      </c>
      <c r="B104" s="8" t="str">
        <f t="shared" si="13"/>
        <v>I</v>
      </c>
      <c r="C104" s="27">
        <f t="shared" si="14"/>
        <v>27470.16</v>
      </c>
      <c r="D104" s="6" t="str">
        <f t="shared" si="15"/>
        <v>vis</v>
      </c>
      <c r="E104" s="35">
        <f>VLOOKUP(C104,Active!C$21:E$971,3,FALSE)</f>
        <v>-3208.9956777525699</v>
      </c>
      <c r="F104" s="8" t="s">
        <v>115</v>
      </c>
      <c r="G104" s="6" t="str">
        <f t="shared" si="16"/>
        <v>27470.160</v>
      </c>
      <c r="H104" s="27">
        <f t="shared" si="17"/>
        <v>-3209</v>
      </c>
      <c r="I104" s="36" t="s">
        <v>237</v>
      </c>
      <c r="J104" s="37" t="s">
        <v>238</v>
      </c>
      <c r="K104" s="36">
        <v>-3209</v>
      </c>
      <c r="L104" s="36" t="s">
        <v>135</v>
      </c>
      <c r="M104" s="37" t="s">
        <v>139</v>
      </c>
      <c r="N104" s="37"/>
      <c r="O104" s="38" t="s">
        <v>227</v>
      </c>
      <c r="P104" s="38" t="s">
        <v>228</v>
      </c>
    </row>
    <row r="105" spans="1:16" ht="12.75" customHeight="1" thickBot="1">
      <c r="A105" s="27" t="str">
        <f t="shared" si="12"/>
        <v> AN 257.212 </v>
      </c>
      <c r="B105" s="8" t="str">
        <f t="shared" si="13"/>
        <v>I</v>
      </c>
      <c r="C105" s="27">
        <f t="shared" si="14"/>
        <v>27472.315999999999</v>
      </c>
      <c r="D105" s="6" t="str">
        <f t="shared" si="15"/>
        <v>vis</v>
      </c>
      <c r="E105" s="35">
        <f>VLOOKUP(C105,Active!C$21:E$971,3,FALSE)</f>
        <v>-3208.0007103218327</v>
      </c>
      <c r="F105" s="8" t="s">
        <v>115</v>
      </c>
      <c r="G105" s="6" t="str">
        <f t="shared" si="16"/>
        <v>27472.316</v>
      </c>
      <c r="H105" s="27">
        <f t="shared" si="17"/>
        <v>-3208</v>
      </c>
      <c r="I105" s="36" t="s">
        <v>239</v>
      </c>
      <c r="J105" s="37" t="s">
        <v>240</v>
      </c>
      <c r="K105" s="36">
        <v>-3208</v>
      </c>
      <c r="L105" s="36" t="s">
        <v>174</v>
      </c>
      <c r="M105" s="37" t="s">
        <v>139</v>
      </c>
      <c r="N105" s="37"/>
      <c r="O105" s="38" t="s">
        <v>227</v>
      </c>
      <c r="P105" s="38" t="s">
        <v>228</v>
      </c>
    </row>
    <row r="106" spans="1:16" ht="12.75" customHeight="1" thickBot="1">
      <c r="A106" s="27" t="str">
        <f t="shared" si="12"/>
        <v> AN 257.212 </v>
      </c>
      <c r="B106" s="8" t="str">
        <f t="shared" si="13"/>
        <v>I</v>
      </c>
      <c r="C106" s="27">
        <f t="shared" si="14"/>
        <v>27483.151999999998</v>
      </c>
      <c r="D106" s="6" t="str">
        <f t="shared" si="15"/>
        <v>vis</v>
      </c>
      <c r="E106" s="35">
        <f>VLOOKUP(C106,Active!C$21:E$971,3,FALSE)</f>
        <v>-3203.0000298582536</v>
      </c>
      <c r="F106" s="8" t="s">
        <v>115</v>
      </c>
      <c r="G106" s="6" t="str">
        <f t="shared" si="16"/>
        <v>27483.152</v>
      </c>
      <c r="H106" s="27">
        <f t="shared" si="17"/>
        <v>-3203</v>
      </c>
      <c r="I106" s="36" t="s">
        <v>241</v>
      </c>
      <c r="J106" s="37" t="s">
        <v>242</v>
      </c>
      <c r="K106" s="36">
        <v>-3203</v>
      </c>
      <c r="L106" s="36" t="s">
        <v>144</v>
      </c>
      <c r="M106" s="37" t="s">
        <v>139</v>
      </c>
      <c r="N106" s="37"/>
      <c r="O106" s="38" t="s">
        <v>227</v>
      </c>
      <c r="P106" s="38" t="s">
        <v>228</v>
      </c>
    </row>
    <row r="107" spans="1:16" ht="12.75" customHeight="1" thickBot="1">
      <c r="A107" s="27" t="str">
        <f t="shared" ref="A107:A138" si="18">P107</f>
        <v> AN 257.212 </v>
      </c>
      <c r="B107" s="8" t="str">
        <f t="shared" ref="B107:B138" si="19">IF(H107=INT(H107),"I","II")</f>
        <v>I</v>
      </c>
      <c r="C107" s="27">
        <f t="shared" ref="C107:C138" si="20">1*G107</f>
        <v>27485.31</v>
      </c>
      <c r="D107" s="6" t="str">
        <f t="shared" ref="D107:D138" si="21">VLOOKUP(F107,I$1:J$5,2,FALSE)</f>
        <v>vis</v>
      </c>
      <c r="E107" s="35">
        <f>VLOOKUP(C107,Active!C$21:E$971,3,FALSE)</f>
        <v>-3202.0041394521613</v>
      </c>
      <c r="F107" s="8" t="s">
        <v>115</v>
      </c>
      <c r="G107" s="6" t="str">
        <f t="shared" ref="G107:G138" si="22">MID(I107,3,LEN(I107)-3)</f>
        <v>27485.310</v>
      </c>
      <c r="H107" s="27">
        <f t="shared" ref="H107:H138" si="23">1*K107</f>
        <v>-3202</v>
      </c>
      <c r="I107" s="36" t="s">
        <v>243</v>
      </c>
      <c r="J107" s="37" t="s">
        <v>244</v>
      </c>
      <c r="K107" s="36">
        <v>-3202</v>
      </c>
      <c r="L107" s="36" t="s">
        <v>147</v>
      </c>
      <c r="M107" s="37" t="s">
        <v>139</v>
      </c>
      <c r="N107" s="37"/>
      <c r="O107" s="38" t="s">
        <v>227</v>
      </c>
      <c r="P107" s="38" t="s">
        <v>228</v>
      </c>
    </row>
    <row r="108" spans="1:16" ht="12.75" customHeight="1" thickBot="1">
      <c r="A108" s="27" t="str">
        <f t="shared" si="18"/>
        <v> AN 257.212 </v>
      </c>
      <c r="B108" s="8" t="str">
        <f t="shared" si="19"/>
        <v>I</v>
      </c>
      <c r="C108" s="27">
        <f t="shared" si="20"/>
        <v>27487.47</v>
      </c>
      <c r="D108" s="6" t="str">
        <f t="shared" si="21"/>
        <v>vis</v>
      </c>
      <c r="E108" s="35">
        <f>VLOOKUP(C108,Active!C$21:E$971,3,FALSE)</f>
        <v>-3201.0073260707168</v>
      </c>
      <c r="F108" s="8" t="s">
        <v>115</v>
      </c>
      <c r="G108" s="6" t="str">
        <f t="shared" si="22"/>
        <v>27487.470</v>
      </c>
      <c r="H108" s="27">
        <f t="shared" si="23"/>
        <v>-3201</v>
      </c>
      <c r="I108" s="36" t="s">
        <v>245</v>
      </c>
      <c r="J108" s="37" t="s">
        <v>246</v>
      </c>
      <c r="K108" s="36">
        <v>-3201</v>
      </c>
      <c r="L108" s="36" t="s">
        <v>211</v>
      </c>
      <c r="M108" s="37" t="s">
        <v>139</v>
      </c>
      <c r="N108" s="37"/>
      <c r="O108" s="38" t="s">
        <v>227</v>
      </c>
      <c r="P108" s="38" t="s">
        <v>228</v>
      </c>
    </row>
    <row r="109" spans="1:16" ht="12.75" customHeight="1" thickBot="1">
      <c r="A109" s="27" t="str">
        <f t="shared" si="18"/>
        <v> AN 257.212 </v>
      </c>
      <c r="B109" s="8" t="str">
        <f t="shared" si="19"/>
        <v>I</v>
      </c>
      <c r="C109" s="27">
        <f t="shared" si="20"/>
        <v>27825.495999999999</v>
      </c>
      <c r="D109" s="6" t="str">
        <f t="shared" si="21"/>
        <v>vis</v>
      </c>
      <c r="E109" s="35">
        <f>VLOOKUP(C109,Active!C$21:E$971,3,FALSE)</f>
        <v>-3045.0124927021498</v>
      </c>
      <c r="F109" s="8" t="s">
        <v>115</v>
      </c>
      <c r="G109" s="6" t="str">
        <f t="shared" si="22"/>
        <v>27825.496</v>
      </c>
      <c r="H109" s="27">
        <f t="shared" si="23"/>
        <v>-3045</v>
      </c>
      <c r="I109" s="36" t="s">
        <v>247</v>
      </c>
      <c r="J109" s="37" t="s">
        <v>248</v>
      </c>
      <c r="K109" s="36">
        <v>-3045</v>
      </c>
      <c r="L109" s="36" t="s">
        <v>249</v>
      </c>
      <c r="M109" s="37" t="s">
        <v>139</v>
      </c>
      <c r="N109" s="37"/>
      <c r="O109" s="38" t="s">
        <v>227</v>
      </c>
      <c r="P109" s="38" t="s">
        <v>228</v>
      </c>
    </row>
    <row r="110" spans="1:16" ht="12.75" customHeight="1" thickBot="1">
      <c r="A110" s="27" t="str">
        <f t="shared" si="18"/>
        <v> AN 257.212 </v>
      </c>
      <c r="B110" s="8" t="str">
        <f t="shared" si="19"/>
        <v>I</v>
      </c>
      <c r="C110" s="27">
        <f t="shared" si="20"/>
        <v>27888.351999999999</v>
      </c>
      <c r="D110" s="6" t="str">
        <f t="shared" si="21"/>
        <v>vis</v>
      </c>
      <c r="E110" s="35">
        <f>VLOOKUP(C110,Active!C$21:E$971,3,FALSE)</f>
        <v>-3016.0052233021197</v>
      </c>
      <c r="F110" s="8" t="s">
        <v>115</v>
      </c>
      <c r="G110" s="6" t="str">
        <f t="shared" si="22"/>
        <v>27888.352</v>
      </c>
      <c r="H110" s="27">
        <f t="shared" si="23"/>
        <v>-3016</v>
      </c>
      <c r="I110" s="36" t="s">
        <v>250</v>
      </c>
      <c r="J110" s="37" t="s">
        <v>251</v>
      </c>
      <c r="K110" s="36">
        <v>-3016</v>
      </c>
      <c r="L110" s="36" t="s">
        <v>252</v>
      </c>
      <c r="M110" s="37" t="s">
        <v>139</v>
      </c>
      <c r="N110" s="37"/>
      <c r="O110" s="38" t="s">
        <v>227</v>
      </c>
      <c r="P110" s="38" t="s">
        <v>228</v>
      </c>
    </row>
    <row r="111" spans="1:16" ht="12.75" customHeight="1" thickBot="1">
      <c r="A111" s="27" t="str">
        <f t="shared" si="18"/>
        <v> AN 257.212 </v>
      </c>
      <c r="B111" s="8" t="str">
        <f t="shared" si="19"/>
        <v>I</v>
      </c>
      <c r="C111" s="27">
        <f t="shared" si="20"/>
        <v>27890.499</v>
      </c>
      <c r="D111" s="6" t="str">
        <f t="shared" si="21"/>
        <v>vis</v>
      </c>
      <c r="E111" s="35">
        <f>VLOOKUP(C111,Active!C$21:E$971,3,FALSE)</f>
        <v>-3015.0144092604705</v>
      </c>
      <c r="F111" s="8" t="s">
        <v>115</v>
      </c>
      <c r="G111" s="6" t="str">
        <f t="shared" si="22"/>
        <v>27890.499</v>
      </c>
      <c r="H111" s="27">
        <f t="shared" si="23"/>
        <v>-3015</v>
      </c>
      <c r="I111" s="36" t="s">
        <v>253</v>
      </c>
      <c r="J111" s="37" t="s">
        <v>254</v>
      </c>
      <c r="K111" s="36">
        <v>-3015</v>
      </c>
      <c r="L111" s="36" t="s">
        <v>255</v>
      </c>
      <c r="M111" s="37" t="s">
        <v>139</v>
      </c>
      <c r="N111" s="37"/>
      <c r="O111" s="38" t="s">
        <v>227</v>
      </c>
      <c r="P111" s="38" t="s">
        <v>228</v>
      </c>
    </row>
    <row r="112" spans="1:16" ht="12.75" customHeight="1" thickBot="1">
      <c r="A112" s="27" t="str">
        <f t="shared" si="18"/>
        <v> AN 260.293 </v>
      </c>
      <c r="B112" s="8" t="str">
        <f t="shared" si="19"/>
        <v>I</v>
      </c>
      <c r="C112" s="27">
        <f t="shared" si="20"/>
        <v>28159.218000000001</v>
      </c>
      <c r="D112" s="6" t="str">
        <f t="shared" si="21"/>
        <v>vis</v>
      </c>
      <c r="E112" s="35">
        <f>VLOOKUP(C112,Active!C$21:E$971,3,FALSE)</f>
        <v>-2891.0039022936444</v>
      </c>
      <c r="F112" s="8" t="s">
        <v>115</v>
      </c>
      <c r="G112" s="6" t="str">
        <f t="shared" si="22"/>
        <v>28159.218</v>
      </c>
      <c r="H112" s="27">
        <f t="shared" si="23"/>
        <v>-2891</v>
      </c>
      <c r="I112" s="36" t="s">
        <v>256</v>
      </c>
      <c r="J112" s="37" t="s">
        <v>257</v>
      </c>
      <c r="K112" s="36">
        <v>-2891</v>
      </c>
      <c r="L112" s="36" t="s">
        <v>258</v>
      </c>
      <c r="M112" s="37" t="s">
        <v>139</v>
      </c>
      <c r="N112" s="37"/>
      <c r="O112" s="38" t="s">
        <v>227</v>
      </c>
      <c r="P112" s="38" t="s">
        <v>259</v>
      </c>
    </row>
    <row r="113" spans="1:16" ht="12.75" customHeight="1" thickBot="1">
      <c r="A113" s="27" t="str">
        <f t="shared" si="18"/>
        <v> AN 260.293 </v>
      </c>
      <c r="B113" s="8" t="str">
        <f t="shared" si="19"/>
        <v>I</v>
      </c>
      <c r="C113" s="27">
        <f t="shared" si="20"/>
        <v>28211.207999999999</v>
      </c>
      <c r="D113" s="6" t="str">
        <f t="shared" si="21"/>
        <v>vis</v>
      </c>
      <c r="E113" s="35">
        <f>VLOOKUP(C113,Active!C$21:E$971,3,FALSE)</f>
        <v>-2867.011157987492</v>
      </c>
      <c r="F113" s="8" t="s">
        <v>115</v>
      </c>
      <c r="G113" s="6" t="str">
        <f t="shared" si="22"/>
        <v>28211.208</v>
      </c>
      <c r="H113" s="27">
        <f t="shared" si="23"/>
        <v>-2867</v>
      </c>
      <c r="I113" s="36" t="s">
        <v>260</v>
      </c>
      <c r="J113" s="37" t="s">
        <v>261</v>
      </c>
      <c r="K113" s="36">
        <v>-2867</v>
      </c>
      <c r="L113" s="36" t="s">
        <v>262</v>
      </c>
      <c r="M113" s="37" t="s">
        <v>139</v>
      </c>
      <c r="N113" s="37"/>
      <c r="O113" s="38" t="s">
        <v>227</v>
      </c>
      <c r="P113" s="38" t="s">
        <v>259</v>
      </c>
    </row>
    <row r="114" spans="1:16" ht="12.75" customHeight="1" thickBot="1">
      <c r="A114" s="27" t="str">
        <f t="shared" si="18"/>
        <v> AN 260.293 </v>
      </c>
      <c r="B114" s="8" t="str">
        <f t="shared" si="19"/>
        <v>I</v>
      </c>
      <c r="C114" s="27">
        <f t="shared" si="20"/>
        <v>28213.388999999999</v>
      </c>
      <c r="D114" s="6" t="str">
        <f t="shared" si="21"/>
        <v>vis</v>
      </c>
      <c r="E114" s="35">
        <f>VLOOKUP(C114,Active!C$21:E$971,3,FALSE)</f>
        <v>-2866.0046533648388</v>
      </c>
      <c r="F114" s="8" t="s">
        <v>115</v>
      </c>
      <c r="G114" s="6" t="str">
        <f t="shared" si="22"/>
        <v>28213.389</v>
      </c>
      <c r="H114" s="27">
        <f t="shared" si="23"/>
        <v>-2866</v>
      </c>
      <c r="I114" s="36" t="s">
        <v>263</v>
      </c>
      <c r="J114" s="37" t="s">
        <v>264</v>
      </c>
      <c r="K114" s="36">
        <v>-2866</v>
      </c>
      <c r="L114" s="36" t="s">
        <v>265</v>
      </c>
      <c r="M114" s="37" t="s">
        <v>139</v>
      </c>
      <c r="N114" s="37"/>
      <c r="O114" s="38" t="s">
        <v>227</v>
      </c>
      <c r="P114" s="38" t="s">
        <v>259</v>
      </c>
    </row>
    <row r="115" spans="1:16" ht="12.75" customHeight="1" thickBot="1">
      <c r="A115" s="27" t="str">
        <f t="shared" si="18"/>
        <v> AN 260.293 </v>
      </c>
      <c r="B115" s="8" t="str">
        <f t="shared" si="19"/>
        <v>I</v>
      </c>
      <c r="C115" s="27">
        <f t="shared" si="20"/>
        <v>28215.539000000001</v>
      </c>
      <c r="D115" s="6" t="str">
        <f t="shared" si="21"/>
        <v>vis</v>
      </c>
      <c r="E115" s="35">
        <f>VLOOKUP(C115,Active!C$21:E$971,3,FALSE)</f>
        <v>-2865.0124548601598</v>
      </c>
      <c r="F115" s="8" t="s">
        <v>115</v>
      </c>
      <c r="G115" s="6" t="str">
        <f t="shared" si="22"/>
        <v>28215.539</v>
      </c>
      <c r="H115" s="27">
        <f t="shared" si="23"/>
        <v>-2865</v>
      </c>
      <c r="I115" s="36" t="s">
        <v>266</v>
      </c>
      <c r="J115" s="37" t="s">
        <v>267</v>
      </c>
      <c r="K115" s="36">
        <v>-2865</v>
      </c>
      <c r="L115" s="36" t="s">
        <v>249</v>
      </c>
      <c r="M115" s="37" t="s">
        <v>139</v>
      </c>
      <c r="N115" s="37"/>
      <c r="O115" s="38" t="s">
        <v>227</v>
      </c>
      <c r="P115" s="38" t="s">
        <v>259</v>
      </c>
    </row>
    <row r="116" spans="1:16" ht="12.75" customHeight="1" thickBot="1">
      <c r="A116" s="27" t="str">
        <f t="shared" si="18"/>
        <v> AN 260.293 </v>
      </c>
      <c r="B116" s="8" t="str">
        <f t="shared" si="19"/>
        <v>I</v>
      </c>
      <c r="C116" s="27">
        <f t="shared" si="20"/>
        <v>28250.222000000002</v>
      </c>
      <c r="D116" s="6" t="str">
        <f t="shared" si="21"/>
        <v>vis</v>
      </c>
      <c r="E116" s="35">
        <f>VLOOKUP(C116,Active!C$21:E$971,3,FALSE)</f>
        <v>-2849.0066777728284</v>
      </c>
      <c r="F116" s="8" t="s">
        <v>115</v>
      </c>
      <c r="G116" s="6" t="str">
        <f t="shared" si="22"/>
        <v>28250.222</v>
      </c>
      <c r="H116" s="27">
        <f t="shared" si="23"/>
        <v>-2849</v>
      </c>
      <c r="I116" s="36" t="s">
        <v>268</v>
      </c>
      <c r="J116" s="37" t="s">
        <v>269</v>
      </c>
      <c r="K116" s="36">
        <v>-2849</v>
      </c>
      <c r="L116" s="36" t="s">
        <v>162</v>
      </c>
      <c r="M116" s="37" t="s">
        <v>139</v>
      </c>
      <c r="N116" s="37"/>
      <c r="O116" s="38" t="s">
        <v>227</v>
      </c>
      <c r="P116" s="38" t="s">
        <v>259</v>
      </c>
    </row>
    <row r="117" spans="1:16" ht="12.75" customHeight="1" thickBot="1">
      <c r="A117" s="27" t="str">
        <f t="shared" si="18"/>
        <v> HB 917.7 </v>
      </c>
      <c r="B117" s="8" t="str">
        <f t="shared" si="19"/>
        <v>I</v>
      </c>
      <c r="C117" s="27">
        <f t="shared" si="20"/>
        <v>28250.222000000002</v>
      </c>
      <c r="D117" s="6" t="str">
        <f t="shared" si="21"/>
        <v>vis</v>
      </c>
      <c r="E117" s="35">
        <f>VLOOKUP(C117,Active!C$21:E$971,3,FALSE)</f>
        <v>-2849.0066777728284</v>
      </c>
      <c r="F117" s="8" t="s">
        <v>115</v>
      </c>
      <c r="G117" s="6" t="str">
        <f t="shared" si="22"/>
        <v>28250.222</v>
      </c>
      <c r="H117" s="27">
        <f t="shared" si="23"/>
        <v>-2849</v>
      </c>
      <c r="I117" s="36" t="s">
        <v>268</v>
      </c>
      <c r="J117" s="37" t="s">
        <v>269</v>
      </c>
      <c r="K117" s="36">
        <v>-2849</v>
      </c>
      <c r="L117" s="36" t="s">
        <v>162</v>
      </c>
      <c r="M117" s="37" t="s">
        <v>118</v>
      </c>
      <c r="N117" s="37"/>
      <c r="O117" s="38" t="s">
        <v>270</v>
      </c>
      <c r="P117" s="38" t="s">
        <v>271</v>
      </c>
    </row>
    <row r="118" spans="1:16" ht="12.75" customHeight="1" thickBot="1">
      <c r="A118" s="27" t="str">
        <f t="shared" si="18"/>
        <v> AN 260.293 </v>
      </c>
      <c r="B118" s="8" t="str">
        <f t="shared" si="19"/>
        <v>I</v>
      </c>
      <c r="C118" s="27">
        <f t="shared" si="20"/>
        <v>28278.396000000001</v>
      </c>
      <c r="D118" s="6" t="str">
        <f t="shared" si="21"/>
        <v>vis</v>
      </c>
      <c r="E118" s="35">
        <f>VLOOKUP(C118,Active!C$21:E$971,3,FALSE)</f>
        <v>-2836.0047239724527</v>
      </c>
      <c r="F118" s="8" t="s">
        <v>115</v>
      </c>
      <c r="G118" s="6" t="str">
        <f t="shared" si="22"/>
        <v>28278.396</v>
      </c>
      <c r="H118" s="27">
        <f t="shared" si="23"/>
        <v>-2836</v>
      </c>
      <c r="I118" s="36" t="s">
        <v>272</v>
      </c>
      <c r="J118" s="37" t="s">
        <v>273</v>
      </c>
      <c r="K118" s="36">
        <v>-2836</v>
      </c>
      <c r="L118" s="36" t="s">
        <v>265</v>
      </c>
      <c r="M118" s="37" t="s">
        <v>139</v>
      </c>
      <c r="N118" s="37"/>
      <c r="O118" s="38" t="s">
        <v>227</v>
      </c>
      <c r="P118" s="38" t="s">
        <v>259</v>
      </c>
    </row>
    <row r="119" spans="1:16" ht="12.75" customHeight="1" thickBot="1">
      <c r="A119" s="27" t="str">
        <f t="shared" si="18"/>
        <v> AN 277.42 </v>
      </c>
      <c r="B119" s="8" t="str">
        <f t="shared" si="19"/>
        <v>I</v>
      </c>
      <c r="C119" s="27">
        <f t="shared" si="20"/>
        <v>28497.249</v>
      </c>
      <c r="D119" s="6" t="str">
        <f t="shared" si="21"/>
        <v>vis</v>
      </c>
      <c r="E119" s="35">
        <f>VLOOKUP(C119,Active!C$21:E$971,3,FALSE)</f>
        <v>-2735.0067614866939</v>
      </c>
      <c r="F119" s="8" t="s">
        <v>115</v>
      </c>
      <c r="G119" s="6" t="str">
        <f t="shared" si="22"/>
        <v>28497.249</v>
      </c>
      <c r="H119" s="27">
        <f t="shared" si="23"/>
        <v>-2735</v>
      </c>
      <c r="I119" s="36" t="s">
        <v>274</v>
      </c>
      <c r="J119" s="37" t="s">
        <v>275</v>
      </c>
      <c r="K119" s="36">
        <v>-2735</v>
      </c>
      <c r="L119" s="36" t="s">
        <v>276</v>
      </c>
      <c r="M119" s="37" t="s">
        <v>139</v>
      </c>
      <c r="N119" s="37"/>
      <c r="O119" s="38" t="s">
        <v>227</v>
      </c>
      <c r="P119" s="38" t="s">
        <v>277</v>
      </c>
    </row>
    <row r="120" spans="1:16" ht="12.75" customHeight="1" thickBot="1">
      <c r="A120" s="27" t="str">
        <f t="shared" si="18"/>
        <v> AN 277.42 </v>
      </c>
      <c r="B120" s="8" t="str">
        <f t="shared" si="19"/>
        <v>I</v>
      </c>
      <c r="C120" s="27">
        <f t="shared" si="20"/>
        <v>28525.418000000001</v>
      </c>
      <c r="D120" s="6" t="str">
        <f t="shared" si="21"/>
        <v>vis</v>
      </c>
      <c r="E120" s="35">
        <f>VLOOKUP(C120,Active!C$21:E$971,3,FALSE)</f>
        <v>-2722.0071151246998</v>
      </c>
      <c r="F120" s="8" t="s">
        <v>115</v>
      </c>
      <c r="G120" s="6" t="str">
        <f t="shared" si="22"/>
        <v>28525.418</v>
      </c>
      <c r="H120" s="27">
        <f t="shared" si="23"/>
        <v>-2722</v>
      </c>
      <c r="I120" s="36" t="s">
        <v>278</v>
      </c>
      <c r="J120" s="37" t="s">
        <v>279</v>
      </c>
      <c r="K120" s="36">
        <v>-2722</v>
      </c>
      <c r="L120" s="36" t="s">
        <v>276</v>
      </c>
      <c r="M120" s="37" t="s">
        <v>139</v>
      </c>
      <c r="N120" s="37"/>
      <c r="O120" s="38" t="s">
        <v>227</v>
      </c>
      <c r="P120" s="38" t="s">
        <v>277</v>
      </c>
    </row>
    <row r="121" spans="1:16" ht="12.75" customHeight="1" thickBot="1">
      <c r="A121" s="27" t="str">
        <f t="shared" si="18"/>
        <v> AN 277.42 </v>
      </c>
      <c r="B121" s="8" t="str">
        <f t="shared" si="19"/>
        <v>I</v>
      </c>
      <c r="C121" s="27">
        <f t="shared" si="20"/>
        <v>28538.416000000001</v>
      </c>
      <c r="D121" s="6" t="str">
        <f t="shared" si="21"/>
        <v>vis</v>
      </c>
      <c r="E121" s="35">
        <f>VLOOKUP(C121,Active!C$21:E$971,3,FALSE)</f>
        <v>-2716.0086983043234</v>
      </c>
      <c r="F121" s="8" t="s">
        <v>115</v>
      </c>
      <c r="G121" s="6" t="str">
        <f t="shared" si="22"/>
        <v>28538.416</v>
      </c>
      <c r="H121" s="27">
        <f t="shared" si="23"/>
        <v>-2716</v>
      </c>
      <c r="I121" s="36" t="s">
        <v>280</v>
      </c>
      <c r="J121" s="37" t="s">
        <v>281</v>
      </c>
      <c r="K121" s="36">
        <v>-2716</v>
      </c>
      <c r="L121" s="36" t="s">
        <v>282</v>
      </c>
      <c r="M121" s="37" t="s">
        <v>139</v>
      </c>
      <c r="N121" s="37"/>
      <c r="O121" s="38" t="s">
        <v>227</v>
      </c>
      <c r="P121" s="38" t="s">
        <v>277</v>
      </c>
    </row>
    <row r="122" spans="1:16" ht="12.75" customHeight="1" thickBot="1">
      <c r="A122" s="27" t="str">
        <f t="shared" si="18"/>
        <v> AN 277.42 </v>
      </c>
      <c r="B122" s="8" t="str">
        <f t="shared" si="19"/>
        <v>I</v>
      </c>
      <c r="C122" s="27">
        <f t="shared" si="20"/>
        <v>28551.416000000001</v>
      </c>
      <c r="D122" s="6" t="str">
        <f t="shared" si="21"/>
        <v>vis</v>
      </c>
      <c r="E122" s="35">
        <f>VLOOKUP(C122,Active!C$21:E$971,3,FALSE)</f>
        <v>-2710.0093585085933</v>
      </c>
      <c r="F122" s="8" t="s">
        <v>115</v>
      </c>
      <c r="G122" s="6" t="str">
        <f t="shared" si="22"/>
        <v>28551.416</v>
      </c>
      <c r="H122" s="27">
        <f t="shared" si="23"/>
        <v>-2710</v>
      </c>
      <c r="I122" s="36" t="s">
        <v>283</v>
      </c>
      <c r="J122" s="37" t="s">
        <v>284</v>
      </c>
      <c r="K122" s="36">
        <v>-2710</v>
      </c>
      <c r="L122" s="36" t="s">
        <v>285</v>
      </c>
      <c r="M122" s="37" t="s">
        <v>139</v>
      </c>
      <c r="N122" s="37"/>
      <c r="O122" s="38" t="s">
        <v>227</v>
      </c>
      <c r="P122" s="38" t="s">
        <v>277</v>
      </c>
    </row>
    <row r="123" spans="1:16" ht="12.75" customHeight="1" thickBot="1">
      <c r="A123" s="27" t="str">
        <f t="shared" si="18"/>
        <v> AN 277.42 </v>
      </c>
      <c r="B123" s="8" t="str">
        <f t="shared" si="19"/>
        <v>I</v>
      </c>
      <c r="C123" s="27">
        <f t="shared" si="20"/>
        <v>28837.469000000001</v>
      </c>
      <c r="D123" s="6" t="str">
        <f t="shared" si="21"/>
        <v>vis</v>
      </c>
      <c r="E123" s="35">
        <f>VLOOKUP(C123,Active!C$21:E$971,3,FALSE)</f>
        <v>-2577.9994241556769</v>
      </c>
      <c r="F123" s="8" t="s">
        <v>115</v>
      </c>
      <c r="G123" s="6" t="str">
        <f t="shared" si="22"/>
        <v>28837.469</v>
      </c>
      <c r="H123" s="27">
        <f t="shared" si="23"/>
        <v>-2578</v>
      </c>
      <c r="I123" s="36" t="s">
        <v>286</v>
      </c>
      <c r="J123" s="37" t="s">
        <v>287</v>
      </c>
      <c r="K123" s="36">
        <v>-2578</v>
      </c>
      <c r="L123" s="36" t="s">
        <v>221</v>
      </c>
      <c r="M123" s="37" t="s">
        <v>139</v>
      </c>
      <c r="N123" s="37"/>
      <c r="O123" s="38" t="s">
        <v>227</v>
      </c>
      <c r="P123" s="38" t="s">
        <v>277</v>
      </c>
    </row>
    <row r="124" spans="1:16" ht="12.75" customHeight="1" thickBot="1">
      <c r="A124" s="27" t="str">
        <f t="shared" si="18"/>
        <v> AN 277.42 </v>
      </c>
      <c r="B124" s="8" t="str">
        <f t="shared" si="19"/>
        <v>I</v>
      </c>
      <c r="C124" s="27">
        <f t="shared" si="20"/>
        <v>28861.276999999998</v>
      </c>
      <c r="D124" s="6" t="str">
        <f t="shared" si="21"/>
        <v>vis</v>
      </c>
      <c r="E124" s="35">
        <f>VLOOKUP(C124,Active!C$21:E$971,3,FALSE)</f>
        <v>-2567.012325551314</v>
      </c>
      <c r="F124" s="8" t="s">
        <v>115</v>
      </c>
      <c r="G124" s="6" t="str">
        <f t="shared" si="22"/>
        <v>28861.277</v>
      </c>
      <c r="H124" s="27">
        <f t="shared" si="23"/>
        <v>-2567</v>
      </c>
      <c r="I124" s="36" t="s">
        <v>288</v>
      </c>
      <c r="J124" s="37" t="s">
        <v>289</v>
      </c>
      <c r="K124" s="36">
        <v>-2567</v>
      </c>
      <c r="L124" s="36" t="s">
        <v>249</v>
      </c>
      <c r="M124" s="37" t="s">
        <v>139</v>
      </c>
      <c r="N124" s="37"/>
      <c r="O124" s="38" t="s">
        <v>227</v>
      </c>
      <c r="P124" s="38" t="s">
        <v>277</v>
      </c>
    </row>
    <row r="125" spans="1:16" ht="12.75" customHeight="1" thickBot="1">
      <c r="A125" s="27" t="str">
        <f t="shared" si="18"/>
        <v> AN 277.42 </v>
      </c>
      <c r="B125" s="8" t="str">
        <f t="shared" si="19"/>
        <v>I</v>
      </c>
      <c r="C125" s="27">
        <f t="shared" si="20"/>
        <v>28874.295999999998</v>
      </c>
      <c r="D125" s="6" t="str">
        <f t="shared" si="21"/>
        <v>vis</v>
      </c>
      <c r="E125" s="35">
        <f>VLOOKUP(C125,Active!C$21:E$971,3,FALSE)</f>
        <v>-2561.0042174897285</v>
      </c>
      <c r="F125" s="8" t="s">
        <v>115</v>
      </c>
      <c r="G125" s="6" t="str">
        <f t="shared" si="22"/>
        <v>28874.296</v>
      </c>
      <c r="H125" s="27">
        <f t="shared" si="23"/>
        <v>-2561</v>
      </c>
      <c r="I125" s="36" t="s">
        <v>290</v>
      </c>
      <c r="J125" s="37" t="s">
        <v>291</v>
      </c>
      <c r="K125" s="36">
        <v>-2561</v>
      </c>
      <c r="L125" s="36" t="s">
        <v>147</v>
      </c>
      <c r="M125" s="37" t="s">
        <v>139</v>
      </c>
      <c r="N125" s="37"/>
      <c r="O125" s="38" t="s">
        <v>227</v>
      </c>
      <c r="P125" s="38" t="s">
        <v>277</v>
      </c>
    </row>
    <row r="126" spans="1:16" ht="12.75" customHeight="1" thickBot="1">
      <c r="A126" s="27" t="str">
        <f t="shared" si="18"/>
        <v> AN 277.42 </v>
      </c>
      <c r="B126" s="8" t="str">
        <f t="shared" si="19"/>
        <v>I</v>
      </c>
      <c r="C126" s="27">
        <f t="shared" si="20"/>
        <v>28889.486000000001</v>
      </c>
      <c r="D126" s="6" t="str">
        <f t="shared" si="21"/>
        <v>vis</v>
      </c>
      <c r="E126" s="35">
        <f>VLOOKUP(C126,Active!C$21:E$971,3,FALSE)</f>
        <v>-2553.9942196822553</v>
      </c>
      <c r="F126" s="8" t="s">
        <v>115</v>
      </c>
      <c r="G126" s="6" t="str">
        <f t="shared" si="22"/>
        <v>28889.486</v>
      </c>
      <c r="H126" s="27">
        <f t="shared" si="23"/>
        <v>-2554</v>
      </c>
      <c r="I126" s="36" t="s">
        <v>292</v>
      </c>
      <c r="J126" s="37" t="s">
        <v>293</v>
      </c>
      <c r="K126" s="36">
        <v>-2554</v>
      </c>
      <c r="L126" s="36" t="s">
        <v>294</v>
      </c>
      <c r="M126" s="37" t="s">
        <v>139</v>
      </c>
      <c r="N126" s="37"/>
      <c r="O126" s="38" t="s">
        <v>227</v>
      </c>
      <c r="P126" s="38" t="s">
        <v>277</v>
      </c>
    </row>
    <row r="127" spans="1:16" ht="12.75" customHeight="1" thickBot="1">
      <c r="A127" s="27" t="str">
        <f t="shared" si="18"/>
        <v> AN 277.42 </v>
      </c>
      <c r="B127" s="8" t="str">
        <f t="shared" si="19"/>
        <v>I</v>
      </c>
      <c r="C127" s="27">
        <f t="shared" si="20"/>
        <v>28902.473000000002</v>
      </c>
      <c r="D127" s="6" t="str">
        <f t="shared" si="21"/>
        <v>vis</v>
      </c>
      <c r="E127" s="35">
        <f>VLOOKUP(C127,Active!C$21:E$971,3,FALSE)</f>
        <v>-2548.0008792263211</v>
      </c>
      <c r="F127" s="8" t="s">
        <v>115</v>
      </c>
      <c r="G127" s="6" t="str">
        <f t="shared" si="22"/>
        <v>28902.473</v>
      </c>
      <c r="H127" s="27">
        <f t="shared" si="23"/>
        <v>-2548</v>
      </c>
      <c r="I127" s="36" t="s">
        <v>295</v>
      </c>
      <c r="J127" s="37" t="s">
        <v>296</v>
      </c>
      <c r="K127" s="36">
        <v>-2548</v>
      </c>
      <c r="L127" s="36" t="s">
        <v>174</v>
      </c>
      <c r="M127" s="37" t="s">
        <v>139</v>
      </c>
      <c r="N127" s="37"/>
      <c r="O127" s="38" t="s">
        <v>227</v>
      </c>
      <c r="P127" s="38" t="s">
        <v>277</v>
      </c>
    </row>
    <row r="128" spans="1:16" ht="12.75" customHeight="1" thickBot="1">
      <c r="A128" s="27" t="str">
        <f t="shared" si="18"/>
        <v> AN 277.42 </v>
      </c>
      <c r="B128" s="8" t="str">
        <f t="shared" si="19"/>
        <v>I</v>
      </c>
      <c r="C128" s="27">
        <f t="shared" si="20"/>
        <v>28924.151000000002</v>
      </c>
      <c r="D128" s="6" t="str">
        <f t="shared" si="21"/>
        <v>vis</v>
      </c>
      <c r="E128" s="35">
        <f>VLOOKUP(C128,Active!C$21:E$971,3,FALSE)</f>
        <v>-2537.9967493731033</v>
      </c>
      <c r="F128" s="8" t="s">
        <v>115</v>
      </c>
      <c r="G128" s="6" t="str">
        <f t="shared" si="22"/>
        <v>28924.151</v>
      </c>
      <c r="H128" s="27">
        <f t="shared" si="23"/>
        <v>-2538</v>
      </c>
      <c r="I128" s="36" t="s">
        <v>297</v>
      </c>
      <c r="J128" s="37" t="s">
        <v>298</v>
      </c>
      <c r="K128" s="36">
        <v>-2538</v>
      </c>
      <c r="L128" s="36" t="s">
        <v>299</v>
      </c>
      <c r="M128" s="37" t="s">
        <v>139</v>
      </c>
      <c r="N128" s="37"/>
      <c r="O128" s="38" t="s">
        <v>227</v>
      </c>
      <c r="P128" s="38" t="s">
        <v>277</v>
      </c>
    </row>
    <row r="129" spans="1:16" ht="12.75" customHeight="1" thickBot="1">
      <c r="A129" s="27" t="str">
        <f t="shared" si="18"/>
        <v> HA 113.77 </v>
      </c>
      <c r="B129" s="8" t="str">
        <f t="shared" si="19"/>
        <v>I</v>
      </c>
      <c r="C129" s="27">
        <f t="shared" si="20"/>
        <v>28943.635999999999</v>
      </c>
      <c r="D129" s="6" t="str">
        <f t="shared" si="21"/>
        <v>vis</v>
      </c>
      <c r="E129" s="35">
        <f>VLOOKUP(C129,Active!C$21:E$971,3,FALSE)</f>
        <v>-2529.0046619946588</v>
      </c>
      <c r="F129" s="8" t="s">
        <v>115</v>
      </c>
      <c r="G129" s="6" t="str">
        <f t="shared" si="22"/>
        <v>28943.636</v>
      </c>
      <c r="H129" s="27">
        <f t="shared" si="23"/>
        <v>-2529</v>
      </c>
      <c r="I129" s="36" t="s">
        <v>300</v>
      </c>
      <c r="J129" s="37" t="s">
        <v>301</v>
      </c>
      <c r="K129" s="36">
        <v>-2529</v>
      </c>
      <c r="L129" s="36" t="s">
        <v>265</v>
      </c>
      <c r="M129" s="37" t="s">
        <v>118</v>
      </c>
      <c r="N129" s="37"/>
      <c r="O129" s="38" t="s">
        <v>302</v>
      </c>
      <c r="P129" s="38" t="s">
        <v>303</v>
      </c>
    </row>
    <row r="130" spans="1:16" ht="12.75" customHeight="1" thickBot="1">
      <c r="A130" s="27" t="str">
        <f t="shared" si="18"/>
        <v> AN 277.42 </v>
      </c>
      <c r="B130" s="8" t="str">
        <f t="shared" si="19"/>
        <v>I</v>
      </c>
      <c r="C130" s="27">
        <f t="shared" si="20"/>
        <v>28952.305</v>
      </c>
      <c r="D130" s="6" t="str">
        <f t="shared" si="21"/>
        <v>vis</v>
      </c>
      <c r="E130" s="35">
        <f>VLOOKUP(C130,Active!C$21:E$971,3,FALSE)</f>
        <v>-2525.0040253262591</v>
      </c>
      <c r="F130" s="8" t="s">
        <v>115</v>
      </c>
      <c r="G130" s="6" t="str">
        <f t="shared" si="22"/>
        <v>28952.305</v>
      </c>
      <c r="H130" s="27">
        <f t="shared" si="23"/>
        <v>-2525</v>
      </c>
      <c r="I130" s="36" t="s">
        <v>304</v>
      </c>
      <c r="J130" s="37" t="s">
        <v>305</v>
      </c>
      <c r="K130" s="36">
        <v>-2525</v>
      </c>
      <c r="L130" s="36" t="s">
        <v>147</v>
      </c>
      <c r="M130" s="37" t="s">
        <v>139</v>
      </c>
      <c r="N130" s="37"/>
      <c r="O130" s="38" t="s">
        <v>227</v>
      </c>
      <c r="P130" s="38" t="s">
        <v>277</v>
      </c>
    </row>
    <row r="131" spans="1:16" ht="12.75" customHeight="1" thickBot="1">
      <c r="A131" s="27" t="str">
        <f t="shared" si="18"/>
        <v> AN 277.42 </v>
      </c>
      <c r="B131" s="8" t="str">
        <f t="shared" si="19"/>
        <v>I</v>
      </c>
      <c r="C131" s="27">
        <f t="shared" si="20"/>
        <v>28965.323</v>
      </c>
      <c r="D131" s="6" t="str">
        <f t="shared" si="21"/>
        <v>vis</v>
      </c>
      <c r="E131" s="35">
        <f>VLOOKUP(C131,Active!C$21:E$971,3,FALSE)</f>
        <v>-2518.9963787523507</v>
      </c>
      <c r="F131" s="8" t="s">
        <v>115</v>
      </c>
      <c r="G131" s="6" t="str">
        <f t="shared" si="22"/>
        <v>28965.323</v>
      </c>
      <c r="H131" s="27">
        <f t="shared" si="23"/>
        <v>-2519</v>
      </c>
      <c r="I131" s="36" t="s">
        <v>306</v>
      </c>
      <c r="J131" s="37" t="s">
        <v>307</v>
      </c>
      <c r="K131" s="36">
        <v>-2519</v>
      </c>
      <c r="L131" s="36" t="s">
        <v>177</v>
      </c>
      <c r="M131" s="37" t="s">
        <v>139</v>
      </c>
      <c r="N131" s="37"/>
      <c r="O131" s="38" t="s">
        <v>227</v>
      </c>
      <c r="P131" s="38" t="s">
        <v>277</v>
      </c>
    </row>
    <row r="132" spans="1:16" ht="12.75" customHeight="1" thickBot="1">
      <c r="A132" s="27" t="str">
        <f t="shared" si="18"/>
        <v> AN 277.42 </v>
      </c>
      <c r="B132" s="8" t="str">
        <f t="shared" si="19"/>
        <v>I</v>
      </c>
      <c r="C132" s="27">
        <f t="shared" si="20"/>
        <v>28978.305</v>
      </c>
      <c r="D132" s="6" t="str">
        <f t="shared" si="21"/>
        <v>vis</v>
      </c>
      <c r="E132" s="35">
        <f>VLOOKUP(C132,Active!C$21:E$971,3,FALSE)</f>
        <v>-2513.0053457347994</v>
      </c>
      <c r="F132" s="8" t="s">
        <v>115</v>
      </c>
      <c r="G132" s="6" t="str">
        <f t="shared" si="22"/>
        <v>28978.305</v>
      </c>
      <c r="H132" s="27">
        <f t="shared" si="23"/>
        <v>-2513</v>
      </c>
      <c r="I132" s="36" t="s">
        <v>308</v>
      </c>
      <c r="J132" s="37" t="s">
        <v>309</v>
      </c>
      <c r="K132" s="36">
        <v>-2513</v>
      </c>
      <c r="L132" s="36" t="s">
        <v>182</v>
      </c>
      <c r="M132" s="37" t="s">
        <v>139</v>
      </c>
      <c r="N132" s="37"/>
      <c r="O132" s="38" t="s">
        <v>227</v>
      </c>
      <c r="P132" s="38" t="s">
        <v>277</v>
      </c>
    </row>
    <row r="133" spans="1:16" ht="12.75" customHeight="1" thickBot="1">
      <c r="A133" s="27" t="str">
        <f t="shared" si="18"/>
        <v> AN 277.42 </v>
      </c>
      <c r="B133" s="8" t="str">
        <f t="shared" si="19"/>
        <v>I</v>
      </c>
      <c r="C133" s="27">
        <f t="shared" si="20"/>
        <v>28991.327000000001</v>
      </c>
      <c r="D133" s="6" t="str">
        <f t="shared" si="21"/>
        <v>vis</v>
      </c>
      <c r="E133" s="35">
        <f>VLOOKUP(C133,Active!C$21:E$971,3,FALSE)</f>
        <v>-2506.9958532101841</v>
      </c>
      <c r="F133" s="8" t="s">
        <v>115</v>
      </c>
      <c r="G133" s="6" t="str">
        <f t="shared" si="22"/>
        <v>28991.327</v>
      </c>
      <c r="H133" s="27">
        <f t="shared" si="23"/>
        <v>-2507</v>
      </c>
      <c r="I133" s="36" t="s">
        <v>310</v>
      </c>
      <c r="J133" s="37" t="s">
        <v>311</v>
      </c>
      <c r="K133" s="36">
        <v>-2507</v>
      </c>
      <c r="L133" s="36" t="s">
        <v>135</v>
      </c>
      <c r="M133" s="37" t="s">
        <v>139</v>
      </c>
      <c r="N133" s="37"/>
      <c r="O133" s="38" t="s">
        <v>227</v>
      </c>
      <c r="P133" s="38" t="s">
        <v>277</v>
      </c>
    </row>
    <row r="134" spans="1:16" ht="12.75" customHeight="1" thickBot="1">
      <c r="A134" s="27" t="str">
        <f t="shared" si="18"/>
        <v> AN 277.42 </v>
      </c>
      <c r="B134" s="8" t="str">
        <f t="shared" si="19"/>
        <v>I</v>
      </c>
      <c r="C134" s="27">
        <f t="shared" si="20"/>
        <v>29017.304</v>
      </c>
      <c r="D134" s="6" t="str">
        <f t="shared" si="21"/>
        <v>vis</v>
      </c>
      <c r="E134" s="35">
        <f>VLOOKUP(C134,Active!C$21:E$971,3,FALSE)</f>
        <v>-2495.0077878352868</v>
      </c>
      <c r="F134" s="8" t="s">
        <v>115</v>
      </c>
      <c r="G134" s="6" t="str">
        <f t="shared" si="22"/>
        <v>29017.304</v>
      </c>
      <c r="H134" s="27">
        <f t="shared" si="23"/>
        <v>-2495</v>
      </c>
      <c r="I134" s="36" t="s">
        <v>312</v>
      </c>
      <c r="J134" s="37" t="s">
        <v>313</v>
      </c>
      <c r="K134" s="36">
        <v>-2495</v>
      </c>
      <c r="L134" s="36" t="s">
        <v>187</v>
      </c>
      <c r="M134" s="37" t="s">
        <v>139</v>
      </c>
      <c r="N134" s="37"/>
      <c r="O134" s="38" t="s">
        <v>227</v>
      </c>
      <c r="P134" s="38" t="s">
        <v>277</v>
      </c>
    </row>
    <row r="135" spans="1:16" ht="12.75" customHeight="1" thickBot="1">
      <c r="A135" s="27" t="str">
        <f t="shared" si="18"/>
        <v> PZ 13.416 </v>
      </c>
      <c r="B135" s="8" t="str">
        <f t="shared" si="19"/>
        <v>I</v>
      </c>
      <c r="C135" s="27">
        <f t="shared" si="20"/>
        <v>29279.526999999998</v>
      </c>
      <c r="D135" s="6" t="str">
        <f t="shared" si="21"/>
        <v>pg</v>
      </c>
      <c r="E135" s="35">
        <f>VLOOKUP(C135,Active!C$21:E$971,3,FALSE)</f>
        <v>-2373.9951048156204</v>
      </c>
      <c r="F135" s="8" t="str">
        <f>LEFT(M135,1)</f>
        <v>F</v>
      </c>
      <c r="G135" s="6" t="str">
        <f t="shared" si="22"/>
        <v>29279.527</v>
      </c>
      <c r="H135" s="27">
        <f t="shared" si="23"/>
        <v>-2374</v>
      </c>
      <c r="I135" s="36" t="s">
        <v>314</v>
      </c>
      <c r="J135" s="37" t="s">
        <v>315</v>
      </c>
      <c r="K135" s="36">
        <v>-2374</v>
      </c>
      <c r="L135" s="36" t="s">
        <v>126</v>
      </c>
      <c r="M135" s="37" t="s">
        <v>118</v>
      </c>
      <c r="N135" s="37"/>
      <c r="O135" s="38" t="s">
        <v>316</v>
      </c>
      <c r="P135" s="38" t="s">
        <v>317</v>
      </c>
    </row>
    <row r="136" spans="1:16" ht="12.75" customHeight="1" thickBot="1">
      <c r="A136" s="27" t="str">
        <f t="shared" si="18"/>
        <v> AAC 4.83 </v>
      </c>
      <c r="B136" s="8" t="str">
        <f t="shared" si="19"/>
        <v>I</v>
      </c>
      <c r="C136" s="27">
        <f t="shared" si="20"/>
        <v>32447.525000000001</v>
      </c>
      <c r="D136" s="6" t="str">
        <f t="shared" si="21"/>
        <v>vis</v>
      </c>
      <c r="E136" s="35">
        <f>VLOOKUP(C136,Active!C$21:E$971,3,FALSE)</f>
        <v>-912.00306833926379</v>
      </c>
      <c r="F136" s="8" t="str">
        <f>LEFT(M136,1)</f>
        <v>V</v>
      </c>
      <c r="G136" s="6" t="str">
        <f t="shared" si="22"/>
        <v>32447.525</v>
      </c>
      <c r="H136" s="27">
        <f t="shared" si="23"/>
        <v>-912</v>
      </c>
      <c r="I136" s="36" t="s">
        <v>318</v>
      </c>
      <c r="J136" s="37" t="s">
        <v>319</v>
      </c>
      <c r="K136" s="36">
        <v>-912</v>
      </c>
      <c r="L136" s="36" t="s">
        <v>320</v>
      </c>
      <c r="M136" s="37" t="s">
        <v>139</v>
      </c>
      <c r="N136" s="37"/>
      <c r="O136" s="38" t="s">
        <v>321</v>
      </c>
      <c r="P136" s="38" t="s">
        <v>322</v>
      </c>
    </row>
    <row r="137" spans="1:16" ht="12.75" customHeight="1" thickBot="1">
      <c r="A137" s="27" t="str">
        <f t="shared" si="18"/>
        <v> AAC 4.115 </v>
      </c>
      <c r="B137" s="8" t="str">
        <f t="shared" si="19"/>
        <v>I</v>
      </c>
      <c r="C137" s="27">
        <f t="shared" si="20"/>
        <v>32614.383000000002</v>
      </c>
      <c r="D137" s="6" t="str">
        <f t="shared" si="21"/>
        <v>vis</v>
      </c>
      <c r="E137" s="35">
        <f>VLOOKUP(C137,Active!C$21:E$971,3,FALSE)</f>
        <v>-835.00015759804114</v>
      </c>
      <c r="F137" s="8" t="str">
        <f>LEFT(M137,1)</f>
        <v>V</v>
      </c>
      <c r="G137" s="6" t="str">
        <f t="shared" si="22"/>
        <v>32614.383</v>
      </c>
      <c r="H137" s="27">
        <f t="shared" si="23"/>
        <v>-835</v>
      </c>
      <c r="I137" s="36" t="s">
        <v>323</v>
      </c>
      <c r="J137" s="37" t="s">
        <v>324</v>
      </c>
      <c r="K137" s="36">
        <v>-835</v>
      </c>
      <c r="L137" s="36" t="s">
        <v>144</v>
      </c>
      <c r="M137" s="37" t="s">
        <v>139</v>
      </c>
      <c r="N137" s="37"/>
      <c r="O137" s="38" t="s">
        <v>321</v>
      </c>
      <c r="P137" s="38" t="s">
        <v>325</v>
      </c>
    </row>
    <row r="138" spans="1:16" ht="12.75" customHeight="1" thickBot="1">
      <c r="A138" s="27" t="str">
        <f t="shared" si="18"/>
        <v> AAC 4.115 </v>
      </c>
      <c r="B138" s="8" t="str">
        <f t="shared" si="19"/>
        <v>I</v>
      </c>
      <c r="C138" s="27">
        <f t="shared" si="20"/>
        <v>32889.584000000003</v>
      </c>
      <c r="D138" s="6" t="str">
        <f t="shared" si="21"/>
        <v>vis</v>
      </c>
      <c r="E138" s="35">
        <f>VLOOKUP(C138,Active!C$21:E$971,3,FALSE)</f>
        <v>-707.99828751152893</v>
      </c>
      <c r="F138" s="8" t="str">
        <f>LEFT(M138,1)</f>
        <v>V</v>
      </c>
      <c r="G138" s="6" t="str">
        <f t="shared" si="22"/>
        <v>32889.584</v>
      </c>
      <c r="H138" s="27">
        <f t="shared" si="23"/>
        <v>-708</v>
      </c>
      <c r="I138" s="36" t="s">
        <v>326</v>
      </c>
      <c r="J138" s="37" t="s">
        <v>327</v>
      </c>
      <c r="K138" s="36">
        <v>-708</v>
      </c>
      <c r="L138" s="36" t="s">
        <v>328</v>
      </c>
      <c r="M138" s="37" t="s">
        <v>139</v>
      </c>
      <c r="N138" s="37"/>
      <c r="O138" s="38" t="s">
        <v>321</v>
      </c>
      <c r="P138" s="38" t="s">
        <v>325</v>
      </c>
    </row>
    <row r="139" spans="1:16" ht="12.75" customHeight="1" thickBot="1">
      <c r="A139" s="27" t="str">
        <f t="shared" ref="A139:A170" si="24">P139</f>
        <v> BTOK 30 </v>
      </c>
      <c r="B139" s="8" t="str">
        <f t="shared" ref="B139:B170" si="25">IF(H139=INT(H139),"I","II")</f>
        <v>I</v>
      </c>
      <c r="C139" s="27">
        <f t="shared" ref="C139:C170" si="26">1*G139</f>
        <v>33296.959999999999</v>
      </c>
      <c r="D139" s="6" t="str">
        <f t="shared" ref="D139:D170" si="27">VLOOKUP(F139,I$1:J$5,2,FALSE)</f>
        <v>pg</v>
      </c>
      <c r="E139" s="35">
        <f>VLOOKUP(C139,Active!C$21:E$971,3,FALSE)</f>
        <v>-519.99928377112667</v>
      </c>
      <c r="F139" s="8" t="str">
        <f>LEFT(M139,1)</f>
        <v>F</v>
      </c>
      <c r="G139" s="6" t="str">
        <f t="shared" ref="G139:G170" si="28">MID(I139,3,LEN(I139)-3)</f>
        <v>33296.960</v>
      </c>
      <c r="H139" s="27">
        <f t="shared" ref="H139:H170" si="29">1*K139</f>
        <v>-520</v>
      </c>
      <c r="I139" s="36" t="s">
        <v>329</v>
      </c>
      <c r="J139" s="37" t="s">
        <v>330</v>
      </c>
      <c r="K139" s="36">
        <v>-520</v>
      </c>
      <c r="L139" s="36" t="s">
        <v>155</v>
      </c>
      <c r="M139" s="37" t="s">
        <v>118</v>
      </c>
      <c r="N139" s="37"/>
      <c r="O139" s="38" t="s">
        <v>331</v>
      </c>
      <c r="P139" s="38" t="s">
        <v>332</v>
      </c>
    </row>
    <row r="140" spans="1:16" ht="12.75" customHeight="1" thickBot="1">
      <c r="A140" s="27" t="str">
        <f t="shared" si="24"/>
        <v> AAC 5.9 </v>
      </c>
      <c r="B140" s="8" t="str">
        <f t="shared" si="25"/>
        <v>I</v>
      </c>
      <c r="C140" s="27">
        <f t="shared" si="26"/>
        <v>33561.326000000001</v>
      </c>
      <c r="D140" s="6" t="str">
        <f t="shared" si="27"/>
        <v>vis</v>
      </c>
      <c r="E140" s="35">
        <f>VLOOKUP(C140,Active!C$21:E$971,3,FALSE)</f>
        <v>-397.99763266051656</v>
      </c>
      <c r="F140" s="8" t="s">
        <v>115</v>
      </c>
      <c r="G140" s="6" t="str">
        <f t="shared" si="28"/>
        <v>33561.326</v>
      </c>
      <c r="H140" s="27">
        <f t="shared" si="29"/>
        <v>-398</v>
      </c>
      <c r="I140" s="36" t="s">
        <v>333</v>
      </c>
      <c r="J140" s="37" t="s">
        <v>334</v>
      </c>
      <c r="K140" s="36">
        <v>-398</v>
      </c>
      <c r="L140" s="36" t="s">
        <v>335</v>
      </c>
      <c r="M140" s="37" t="s">
        <v>139</v>
      </c>
      <c r="N140" s="37"/>
      <c r="O140" s="38" t="s">
        <v>321</v>
      </c>
      <c r="P140" s="38" t="s">
        <v>336</v>
      </c>
    </row>
    <row r="141" spans="1:16" ht="12.75" customHeight="1" thickBot="1">
      <c r="A141" s="27" t="str">
        <f t="shared" si="24"/>
        <v> PZ 13.416 </v>
      </c>
      <c r="B141" s="8" t="str">
        <f t="shared" si="25"/>
        <v>I</v>
      </c>
      <c r="C141" s="27">
        <f t="shared" si="26"/>
        <v>34200.555</v>
      </c>
      <c r="D141" s="6" t="str">
        <f t="shared" si="27"/>
        <v>vis</v>
      </c>
      <c r="E141" s="35">
        <f>VLOOKUP(C141,Active!C$21:E$971,3,FALSE)</f>
        <v>-103.00132663862418</v>
      </c>
      <c r="F141" s="8" t="s">
        <v>115</v>
      </c>
      <c r="G141" s="6" t="str">
        <f t="shared" si="28"/>
        <v>34200.555</v>
      </c>
      <c r="H141" s="27">
        <f t="shared" si="29"/>
        <v>-103</v>
      </c>
      <c r="I141" s="36" t="s">
        <v>337</v>
      </c>
      <c r="J141" s="37" t="s">
        <v>338</v>
      </c>
      <c r="K141" s="36">
        <v>-103</v>
      </c>
      <c r="L141" s="36" t="s">
        <v>117</v>
      </c>
      <c r="M141" s="37" t="s">
        <v>118</v>
      </c>
      <c r="N141" s="37"/>
      <c r="O141" s="38" t="s">
        <v>316</v>
      </c>
      <c r="P141" s="38" t="s">
        <v>317</v>
      </c>
    </row>
    <row r="142" spans="1:16" ht="12.75" customHeight="1" thickBot="1">
      <c r="A142" s="27" t="str">
        <f t="shared" si="24"/>
        <v> AAC 5.192 </v>
      </c>
      <c r="B142" s="8" t="str">
        <f t="shared" si="25"/>
        <v>I</v>
      </c>
      <c r="C142" s="27">
        <f t="shared" si="26"/>
        <v>34419.410000000003</v>
      </c>
      <c r="D142" s="6" t="str">
        <f t="shared" si="27"/>
        <v>vis</v>
      </c>
      <c r="E142" s="35">
        <f>VLOOKUP(C142,Active!C$21:E$971,3,FALSE)</f>
        <v>-2.0024411775104571</v>
      </c>
      <c r="F142" s="8" t="s">
        <v>115</v>
      </c>
      <c r="G142" s="6" t="str">
        <f t="shared" si="28"/>
        <v>34419.410</v>
      </c>
      <c r="H142" s="27">
        <f t="shared" si="29"/>
        <v>-2</v>
      </c>
      <c r="I142" s="36" t="s">
        <v>339</v>
      </c>
      <c r="J142" s="37" t="s">
        <v>340</v>
      </c>
      <c r="K142" s="36">
        <v>-2</v>
      </c>
      <c r="L142" s="36" t="s">
        <v>341</v>
      </c>
      <c r="M142" s="37" t="s">
        <v>139</v>
      </c>
      <c r="N142" s="37"/>
      <c r="O142" s="38" t="s">
        <v>321</v>
      </c>
      <c r="P142" s="38" t="s">
        <v>342</v>
      </c>
    </row>
    <row r="143" spans="1:16" ht="12.75" customHeight="1" thickBot="1">
      <c r="A143" s="27" t="str">
        <f t="shared" si="24"/>
        <v> AJ 59.455 </v>
      </c>
      <c r="B143" s="8" t="str">
        <f t="shared" si="25"/>
        <v>I</v>
      </c>
      <c r="C143" s="27">
        <f t="shared" si="26"/>
        <v>34423.75</v>
      </c>
      <c r="D143" s="6" t="str">
        <f t="shared" si="27"/>
        <v>vis</v>
      </c>
      <c r="E143" s="35">
        <f>VLOOKUP(C143,Active!C$21:E$971,3,FALSE)</f>
        <v>4.1533890851609532E-4</v>
      </c>
      <c r="F143" s="8" t="s">
        <v>115</v>
      </c>
      <c r="G143" s="6" t="str">
        <f t="shared" si="28"/>
        <v>34423.750</v>
      </c>
      <c r="H143" s="27">
        <f t="shared" si="29"/>
        <v>0</v>
      </c>
      <c r="I143" s="36" t="s">
        <v>343</v>
      </c>
      <c r="J143" s="37" t="s">
        <v>344</v>
      </c>
      <c r="K143" s="36">
        <v>0</v>
      </c>
      <c r="L143" s="36" t="s">
        <v>221</v>
      </c>
      <c r="M143" s="37" t="s">
        <v>118</v>
      </c>
      <c r="N143" s="37"/>
      <c r="O143" s="38" t="s">
        <v>345</v>
      </c>
      <c r="P143" s="38" t="s">
        <v>346</v>
      </c>
    </row>
    <row r="144" spans="1:16" ht="12.75" customHeight="1" thickBot="1">
      <c r="A144" s="27" t="str">
        <f t="shared" si="24"/>
        <v> AAC 5.192 </v>
      </c>
      <c r="B144" s="8" t="str">
        <f t="shared" si="25"/>
        <v>I</v>
      </c>
      <c r="C144" s="27">
        <f t="shared" si="26"/>
        <v>34679.459000000003</v>
      </c>
      <c r="D144" s="6" t="str">
        <f t="shared" si="27"/>
        <v>vis</v>
      </c>
      <c r="E144" s="35">
        <f>VLOOKUP(C144,Active!C$21:E$971,3,FALSE)</f>
        <v>118.00696763323951</v>
      </c>
      <c r="F144" s="8" t="s">
        <v>115</v>
      </c>
      <c r="G144" s="6" t="str">
        <f t="shared" si="28"/>
        <v>34679.459</v>
      </c>
      <c r="H144" s="27">
        <f t="shared" si="29"/>
        <v>118</v>
      </c>
      <c r="I144" s="36" t="s">
        <v>347</v>
      </c>
      <c r="J144" s="37" t="s">
        <v>348</v>
      </c>
      <c r="K144" s="36">
        <v>118</v>
      </c>
      <c r="L144" s="36" t="s">
        <v>349</v>
      </c>
      <c r="M144" s="37" t="s">
        <v>139</v>
      </c>
      <c r="N144" s="37"/>
      <c r="O144" s="38" t="s">
        <v>321</v>
      </c>
      <c r="P144" s="38" t="s">
        <v>342</v>
      </c>
    </row>
    <row r="145" spans="1:16" ht="12.75" customHeight="1" thickBot="1">
      <c r="A145" s="27" t="str">
        <f t="shared" si="24"/>
        <v> AAC 5.195 </v>
      </c>
      <c r="B145" s="8" t="str">
        <f t="shared" si="25"/>
        <v>I</v>
      </c>
      <c r="C145" s="27">
        <f t="shared" si="26"/>
        <v>34794.300000000003</v>
      </c>
      <c r="D145" s="6" t="str">
        <f t="shared" si="27"/>
        <v>vis</v>
      </c>
      <c r="E145" s="35">
        <f>VLOOKUP(C145,Active!C$21:E$971,3,FALSE)</f>
        <v>171.00467390104069</v>
      </c>
      <c r="F145" s="8" t="s">
        <v>115</v>
      </c>
      <c r="G145" s="6" t="str">
        <f t="shared" si="28"/>
        <v>34794.300</v>
      </c>
      <c r="H145" s="27">
        <f t="shared" si="29"/>
        <v>171</v>
      </c>
      <c r="I145" s="36" t="s">
        <v>350</v>
      </c>
      <c r="J145" s="37" t="s">
        <v>351</v>
      </c>
      <c r="K145" s="36">
        <v>171</v>
      </c>
      <c r="L145" s="36" t="s">
        <v>129</v>
      </c>
      <c r="M145" s="37" t="s">
        <v>139</v>
      </c>
      <c r="N145" s="37"/>
      <c r="O145" s="38" t="s">
        <v>321</v>
      </c>
      <c r="P145" s="38" t="s">
        <v>352</v>
      </c>
    </row>
    <row r="146" spans="1:16" ht="12.75" customHeight="1" thickBot="1">
      <c r="A146" s="27" t="str">
        <f t="shared" si="24"/>
        <v> AJ 64.262 </v>
      </c>
      <c r="B146" s="8" t="str">
        <f t="shared" si="25"/>
        <v>I</v>
      </c>
      <c r="C146" s="27">
        <f t="shared" si="26"/>
        <v>34798.629999999997</v>
      </c>
      <c r="D146" s="6" t="str">
        <f t="shared" si="27"/>
        <v>vis</v>
      </c>
      <c r="E146" s="35">
        <f>VLOOKUP(C146,Active!C$21:E$971,3,FALSE)</f>
        <v>173.00291554069278</v>
      </c>
      <c r="F146" s="8" t="s">
        <v>115</v>
      </c>
      <c r="G146" s="6" t="str">
        <f t="shared" si="28"/>
        <v>34798.630</v>
      </c>
      <c r="H146" s="27">
        <f t="shared" si="29"/>
        <v>173</v>
      </c>
      <c r="I146" s="36" t="s">
        <v>353</v>
      </c>
      <c r="J146" s="37" t="s">
        <v>354</v>
      </c>
      <c r="K146" s="36">
        <v>173</v>
      </c>
      <c r="L146" s="36" t="s">
        <v>121</v>
      </c>
      <c r="M146" s="37" t="s">
        <v>118</v>
      </c>
      <c r="N146" s="37"/>
      <c r="O146" s="38" t="s">
        <v>345</v>
      </c>
      <c r="P146" s="38" t="s">
        <v>355</v>
      </c>
    </row>
    <row r="147" spans="1:16" ht="12.75" customHeight="1" thickBot="1">
      <c r="A147" s="27" t="str">
        <f t="shared" si="24"/>
        <v> AJ 64.262 </v>
      </c>
      <c r="B147" s="8" t="str">
        <f t="shared" si="25"/>
        <v>I</v>
      </c>
      <c r="C147" s="27">
        <f t="shared" si="26"/>
        <v>35459.535000000003</v>
      </c>
      <c r="D147" s="6" t="str">
        <f t="shared" si="27"/>
        <v>vis</v>
      </c>
      <c r="E147" s="35">
        <f>VLOOKUP(C147,Active!C$21:E$971,3,FALSE)</f>
        <v>478.00242844045295</v>
      </c>
      <c r="F147" s="8" t="s">
        <v>115</v>
      </c>
      <c r="G147" s="6" t="str">
        <f t="shared" si="28"/>
        <v>35459.535</v>
      </c>
      <c r="H147" s="27">
        <f t="shared" si="29"/>
        <v>478</v>
      </c>
      <c r="I147" s="36" t="s">
        <v>356</v>
      </c>
      <c r="J147" s="37" t="s">
        <v>357</v>
      </c>
      <c r="K147" s="36">
        <v>478</v>
      </c>
      <c r="L147" s="36" t="s">
        <v>335</v>
      </c>
      <c r="M147" s="37" t="s">
        <v>118</v>
      </c>
      <c r="N147" s="37"/>
      <c r="O147" s="38" t="s">
        <v>345</v>
      </c>
      <c r="P147" s="38" t="s">
        <v>355</v>
      </c>
    </row>
    <row r="148" spans="1:16" ht="12.75" customHeight="1" thickBot="1">
      <c r="A148" s="27" t="str">
        <f t="shared" si="24"/>
        <v> AA 7.190 </v>
      </c>
      <c r="B148" s="8" t="str">
        <f t="shared" si="25"/>
        <v>I</v>
      </c>
      <c r="C148" s="27">
        <f t="shared" si="26"/>
        <v>35561.381000000001</v>
      </c>
      <c r="D148" s="6" t="str">
        <f t="shared" si="27"/>
        <v>vis</v>
      </c>
      <c r="E148" s="35">
        <f>VLOOKUP(C148,Active!C$21:E$971,3,FALSE)</f>
        <v>525.00310235090603</v>
      </c>
      <c r="F148" s="8" t="s">
        <v>115</v>
      </c>
      <c r="G148" s="6" t="str">
        <f t="shared" si="28"/>
        <v>35561.381</v>
      </c>
      <c r="H148" s="27">
        <f t="shared" si="29"/>
        <v>525</v>
      </c>
      <c r="I148" s="36" t="s">
        <v>358</v>
      </c>
      <c r="J148" s="37" t="s">
        <v>359</v>
      </c>
      <c r="K148" s="36">
        <v>525</v>
      </c>
      <c r="L148" s="36" t="s">
        <v>299</v>
      </c>
      <c r="M148" s="37" t="s">
        <v>139</v>
      </c>
      <c r="N148" s="37"/>
      <c r="O148" s="38" t="s">
        <v>321</v>
      </c>
      <c r="P148" s="38" t="s">
        <v>360</v>
      </c>
    </row>
    <row r="149" spans="1:16" ht="12.75" customHeight="1" thickBot="1">
      <c r="A149" s="27" t="str">
        <f t="shared" si="24"/>
        <v> MVS 2.216 </v>
      </c>
      <c r="B149" s="8" t="str">
        <f t="shared" si="25"/>
        <v>I</v>
      </c>
      <c r="C149" s="27">
        <f t="shared" si="26"/>
        <v>35860.366999999998</v>
      </c>
      <c r="D149" s="6" t="str">
        <f t="shared" si="27"/>
        <v>vis</v>
      </c>
      <c r="E149" s="35">
        <f>VLOOKUP(C149,Active!C$21:E$971,3,FALSE)</f>
        <v>662.9814568252192</v>
      </c>
      <c r="F149" s="8" t="s">
        <v>115</v>
      </c>
      <c r="G149" s="6" t="str">
        <f t="shared" si="28"/>
        <v>35860.367</v>
      </c>
      <c r="H149" s="27">
        <f t="shared" si="29"/>
        <v>663</v>
      </c>
      <c r="I149" s="36" t="s">
        <v>361</v>
      </c>
      <c r="J149" s="37" t="s">
        <v>362</v>
      </c>
      <c r="K149" s="36">
        <v>663</v>
      </c>
      <c r="L149" s="36" t="s">
        <v>363</v>
      </c>
      <c r="M149" s="37" t="s">
        <v>364</v>
      </c>
      <c r="N149" s="37"/>
      <c r="O149" s="38" t="s">
        <v>365</v>
      </c>
      <c r="P149" s="38" t="s">
        <v>366</v>
      </c>
    </row>
    <row r="150" spans="1:16" ht="12.75" customHeight="1" thickBot="1">
      <c r="A150" s="27" t="str">
        <f t="shared" si="24"/>
        <v> MVS 2.216 </v>
      </c>
      <c r="B150" s="8" t="str">
        <f t="shared" si="25"/>
        <v>I</v>
      </c>
      <c r="C150" s="27">
        <f t="shared" si="26"/>
        <v>35899.339</v>
      </c>
      <c r="D150" s="6" t="str">
        <f t="shared" si="27"/>
        <v>vis</v>
      </c>
      <c r="E150" s="35">
        <f>VLOOKUP(C150,Active!C$21:E$971,3,FALSE)</f>
        <v>680.96655455746486</v>
      </c>
      <c r="F150" s="8" t="s">
        <v>115</v>
      </c>
      <c r="G150" s="6" t="str">
        <f t="shared" si="28"/>
        <v>35899.339</v>
      </c>
      <c r="H150" s="27">
        <f t="shared" si="29"/>
        <v>681</v>
      </c>
      <c r="I150" s="36" t="s">
        <v>367</v>
      </c>
      <c r="J150" s="37" t="s">
        <v>368</v>
      </c>
      <c r="K150" s="36">
        <v>681</v>
      </c>
      <c r="L150" s="36" t="s">
        <v>369</v>
      </c>
      <c r="M150" s="37" t="s">
        <v>364</v>
      </c>
      <c r="N150" s="37"/>
      <c r="O150" s="38" t="s">
        <v>365</v>
      </c>
      <c r="P150" s="38" t="s">
        <v>366</v>
      </c>
    </row>
    <row r="151" spans="1:16" ht="12.75" customHeight="1" thickBot="1">
      <c r="A151" s="27" t="str">
        <f t="shared" si="24"/>
        <v> MVS 2.216 </v>
      </c>
      <c r="B151" s="8" t="str">
        <f t="shared" si="25"/>
        <v>I</v>
      </c>
      <c r="C151" s="27">
        <f t="shared" si="26"/>
        <v>36274.31</v>
      </c>
      <c r="D151" s="6" t="str">
        <f t="shared" si="27"/>
        <v>vis</v>
      </c>
      <c r="E151" s="35">
        <f>VLOOKUP(C151,Active!C$21:E$971,3,FALSE)</f>
        <v>854.01105013781944</v>
      </c>
      <c r="F151" s="8" t="s">
        <v>115</v>
      </c>
      <c r="G151" s="6" t="str">
        <f t="shared" si="28"/>
        <v>36274.310</v>
      </c>
      <c r="H151" s="27">
        <f t="shared" si="29"/>
        <v>854</v>
      </c>
      <c r="I151" s="36" t="s">
        <v>370</v>
      </c>
      <c r="J151" s="37" t="s">
        <v>371</v>
      </c>
      <c r="K151" s="36">
        <v>854</v>
      </c>
      <c r="L151" s="36" t="s">
        <v>372</v>
      </c>
      <c r="M151" s="37" t="s">
        <v>364</v>
      </c>
      <c r="N151" s="37"/>
      <c r="O151" s="38" t="s">
        <v>365</v>
      </c>
      <c r="P151" s="38" t="s">
        <v>366</v>
      </c>
    </row>
    <row r="152" spans="1:16" ht="12.75" customHeight="1" thickBot="1">
      <c r="A152" s="27" t="str">
        <f t="shared" si="24"/>
        <v> MVS 2.216 </v>
      </c>
      <c r="B152" s="8" t="str">
        <f t="shared" si="25"/>
        <v>I</v>
      </c>
      <c r="C152" s="27">
        <f t="shared" si="26"/>
        <v>36287.324999999997</v>
      </c>
      <c r="D152" s="6" t="str">
        <f t="shared" si="27"/>
        <v>vis</v>
      </c>
      <c r="E152" s="35">
        <f>VLOOKUP(C152,Active!C$21:E$971,3,FALSE)</f>
        <v>860.01731224869798</v>
      </c>
      <c r="F152" s="8" t="s">
        <v>115</v>
      </c>
      <c r="G152" s="6" t="str">
        <f t="shared" si="28"/>
        <v>36287.325</v>
      </c>
      <c r="H152" s="27">
        <f t="shared" si="29"/>
        <v>860</v>
      </c>
      <c r="I152" s="36" t="s">
        <v>373</v>
      </c>
      <c r="J152" s="37" t="s">
        <v>374</v>
      </c>
      <c r="K152" s="36">
        <v>860</v>
      </c>
      <c r="L152" s="36" t="s">
        <v>375</v>
      </c>
      <c r="M152" s="37" t="s">
        <v>364</v>
      </c>
      <c r="N152" s="37"/>
      <c r="O152" s="38" t="s">
        <v>365</v>
      </c>
      <c r="P152" s="38" t="s">
        <v>366</v>
      </c>
    </row>
    <row r="153" spans="1:16" ht="12.75" customHeight="1" thickBot="1">
      <c r="A153" s="27" t="str">
        <f t="shared" si="24"/>
        <v> AA 10.70 </v>
      </c>
      <c r="B153" s="8" t="str">
        <f t="shared" si="25"/>
        <v>I</v>
      </c>
      <c r="C153" s="27">
        <f t="shared" si="26"/>
        <v>36638.332000000002</v>
      </c>
      <c r="D153" s="6" t="str">
        <f t="shared" si="27"/>
        <v>vis</v>
      </c>
      <c r="E153" s="35">
        <f>VLOOKUP(C153,Active!C$21:E$971,3,FALSE)</f>
        <v>1022.0027171471428</v>
      </c>
      <c r="F153" s="8" t="s">
        <v>115</v>
      </c>
      <c r="G153" s="6" t="str">
        <f t="shared" si="28"/>
        <v>36638.332</v>
      </c>
      <c r="H153" s="27">
        <f t="shared" si="29"/>
        <v>1022</v>
      </c>
      <c r="I153" s="36" t="s">
        <v>376</v>
      </c>
      <c r="J153" s="37" t="s">
        <v>377</v>
      </c>
      <c r="K153" s="36">
        <v>1022</v>
      </c>
      <c r="L153" s="36" t="s">
        <v>121</v>
      </c>
      <c r="M153" s="37" t="s">
        <v>139</v>
      </c>
      <c r="N153" s="37"/>
      <c r="O153" s="38" t="s">
        <v>321</v>
      </c>
      <c r="P153" s="38" t="s">
        <v>378</v>
      </c>
    </row>
    <row r="154" spans="1:16" ht="12.75" customHeight="1" thickBot="1">
      <c r="A154" s="27" t="str">
        <f t="shared" si="24"/>
        <v> MVS 2.216 </v>
      </c>
      <c r="B154" s="8" t="str">
        <f t="shared" si="25"/>
        <v>I</v>
      </c>
      <c r="C154" s="27">
        <f t="shared" si="26"/>
        <v>36824.614000000001</v>
      </c>
      <c r="D154" s="6" t="str">
        <f t="shared" si="27"/>
        <v>vis</v>
      </c>
      <c r="E154" s="35">
        <f>VLOOKUP(C154,Active!C$21:E$971,3,FALSE)</f>
        <v>1107.9695645185386</v>
      </c>
      <c r="F154" s="8" t="s">
        <v>115</v>
      </c>
      <c r="G154" s="6" t="str">
        <f t="shared" si="28"/>
        <v>36824.614</v>
      </c>
      <c r="H154" s="27">
        <f t="shared" si="29"/>
        <v>1108</v>
      </c>
      <c r="I154" s="36" t="s">
        <v>379</v>
      </c>
      <c r="J154" s="37" t="s">
        <v>380</v>
      </c>
      <c r="K154" s="36">
        <v>1108</v>
      </c>
      <c r="L154" s="36" t="s">
        <v>381</v>
      </c>
      <c r="M154" s="37" t="s">
        <v>364</v>
      </c>
      <c r="N154" s="37"/>
      <c r="O154" s="38" t="s">
        <v>365</v>
      </c>
      <c r="P154" s="38" t="s">
        <v>366</v>
      </c>
    </row>
    <row r="155" spans="1:16" ht="12.75" customHeight="1" thickBot="1">
      <c r="A155" s="27" t="str">
        <f t="shared" si="24"/>
        <v> MVS 2.216 </v>
      </c>
      <c r="B155" s="8" t="str">
        <f t="shared" si="25"/>
        <v>I</v>
      </c>
      <c r="C155" s="27">
        <f t="shared" si="26"/>
        <v>36848.589</v>
      </c>
      <c r="D155" s="6" t="str">
        <f t="shared" si="27"/>
        <v>vis</v>
      </c>
      <c r="E155" s="35">
        <f>VLOOKUP(C155,Active!C$21:E$971,3,FALSE)</f>
        <v>1119.0337315648935</v>
      </c>
      <c r="F155" s="8" t="s">
        <v>115</v>
      </c>
      <c r="G155" s="6" t="str">
        <f t="shared" si="28"/>
        <v>36848.589</v>
      </c>
      <c r="H155" s="27">
        <f t="shared" si="29"/>
        <v>1119</v>
      </c>
      <c r="I155" s="36" t="s">
        <v>382</v>
      </c>
      <c r="J155" s="37" t="s">
        <v>383</v>
      </c>
      <c r="K155" s="36">
        <v>1119</v>
      </c>
      <c r="L155" s="36" t="s">
        <v>384</v>
      </c>
      <c r="M155" s="37" t="s">
        <v>364</v>
      </c>
      <c r="N155" s="37"/>
      <c r="O155" s="38" t="s">
        <v>365</v>
      </c>
      <c r="P155" s="38" t="s">
        <v>366</v>
      </c>
    </row>
    <row r="156" spans="1:16" ht="12.75" customHeight="1" thickBot="1">
      <c r="A156" s="27" t="str">
        <f t="shared" si="24"/>
        <v> AA 13.79 </v>
      </c>
      <c r="B156" s="8" t="str">
        <f t="shared" si="25"/>
        <v>I</v>
      </c>
      <c r="C156" s="27">
        <f t="shared" si="26"/>
        <v>37015.358</v>
      </c>
      <c r="D156" s="6" t="str">
        <f t="shared" si="27"/>
        <v>vis</v>
      </c>
      <c r="E156" s="35">
        <f>VLOOKUP(C156,Active!C$21:E$971,3,FALSE)</f>
        <v>1195.9955699028994</v>
      </c>
      <c r="F156" s="8" t="s">
        <v>115</v>
      </c>
      <c r="G156" s="6" t="str">
        <f t="shared" si="28"/>
        <v>37015.358</v>
      </c>
      <c r="H156" s="27">
        <f t="shared" si="29"/>
        <v>1196</v>
      </c>
      <c r="I156" s="36" t="s">
        <v>385</v>
      </c>
      <c r="J156" s="37" t="s">
        <v>386</v>
      </c>
      <c r="K156" s="36">
        <v>1196</v>
      </c>
      <c r="L156" s="36" t="s">
        <v>265</v>
      </c>
      <c r="M156" s="37" t="s">
        <v>139</v>
      </c>
      <c r="N156" s="37"/>
      <c r="O156" s="38" t="s">
        <v>321</v>
      </c>
      <c r="P156" s="38" t="s">
        <v>387</v>
      </c>
    </row>
    <row r="157" spans="1:16" ht="12.75" customHeight="1" thickBot="1">
      <c r="A157" s="27" t="str">
        <f t="shared" si="24"/>
        <v> MVS 647 </v>
      </c>
      <c r="B157" s="8" t="str">
        <f t="shared" si="25"/>
        <v>I</v>
      </c>
      <c r="C157" s="27">
        <f t="shared" si="26"/>
        <v>37563.608</v>
      </c>
      <c r="D157" s="6" t="str">
        <f t="shared" si="27"/>
        <v>vis</v>
      </c>
      <c r="E157" s="35">
        <f>VLOOKUP(C157,Active!C$21:E$971,3,FALSE)</f>
        <v>1449.0061885958914</v>
      </c>
      <c r="F157" s="8" t="s">
        <v>115</v>
      </c>
      <c r="G157" s="6" t="str">
        <f t="shared" si="28"/>
        <v>37563.608</v>
      </c>
      <c r="H157" s="27">
        <f t="shared" si="29"/>
        <v>1449</v>
      </c>
      <c r="I157" s="36" t="s">
        <v>388</v>
      </c>
      <c r="J157" s="37" t="s">
        <v>389</v>
      </c>
      <c r="K157" s="36">
        <v>1449</v>
      </c>
      <c r="L157" s="36" t="s">
        <v>294</v>
      </c>
      <c r="M157" s="37" t="s">
        <v>118</v>
      </c>
      <c r="N157" s="37"/>
      <c r="O157" s="38" t="s">
        <v>390</v>
      </c>
      <c r="P157" s="38" t="s">
        <v>391</v>
      </c>
    </row>
    <row r="158" spans="1:16" ht="12.75" customHeight="1" thickBot="1">
      <c r="A158" s="27" t="str">
        <f t="shared" si="24"/>
        <v> HABZ 99 </v>
      </c>
      <c r="B158" s="8" t="str">
        <f t="shared" si="25"/>
        <v>I</v>
      </c>
      <c r="C158" s="27">
        <f t="shared" si="26"/>
        <v>38406.514000000003</v>
      </c>
      <c r="D158" s="6" t="str">
        <f t="shared" si="27"/>
        <v>vis</v>
      </c>
      <c r="E158" s="35">
        <f>VLOOKUP(C158,Active!C$21:E$971,3,FALSE)</f>
        <v>1837.9969201235447</v>
      </c>
      <c r="F158" s="8" t="s">
        <v>115</v>
      </c>
      <c r="G158" s="6" t="str">
        <f t="shared" si="28"/>
        <v>38406.514</v>
      </c>
      <c r="H158" s="27">
        <f t="shared" si="29"/>
        <v>1838</v>
      </c>
      <c r="I158" s="36" t="s">
        <v>392</v>
      </c>
      <c r="J158" s="37" t="s">
        <v>393</v>
      </c>
      <c r="K158" s="36">
        <v>1838</v>
      </c>
      <c r="L158" s="36" t="s">
        <v>320</v>
      </c>
      <c r="M158" s="37" t="s">
        <v>364</v>
      </c>
      <c r="N158" s="37"/>
      <c r="O158" s="38" t="s">
        <v>394</v>
      </c>
      <c r="P158" s="38" t="s">
        <v>395</v>
      </c>
    </row>
    <row r="159" spans="1:16" ht="12.75" customHeight="1" thickBot="1">
      <c r="A159" s="27" t="str">
        <f t="shared" si="24"/>
        <v> HABZ 99 </v>
      </c>
      <c r="B159" s="8" t="str">
        <f t="shared" si="25"/>
        <v>I</v>
      </c>
      <c r="C159" s="27">
        <f t="shared" si="26"/>
        <v>38753.269999999997</v>
      </c>
      <c r="D159" s="6" t="str">
        <f t="shared" si="27"/>
        <v>vis</v>
      </c>
      <c r="E159" s="35">
        <f>VLOOKUP(C159,Active!C$21:E$971,3,FALSE)</f>
        <v>1998.0205409087807</v>
      </c>
      <c r="F159" s="8" t="s">
        <v>115</v>
      </c>
      <c r="G159" s="6" t="str">
        <f t="shared" si="28"/>
        <v>38753.270</v>
      </c>
      <c r="H159" s="27">
        <f t="shared" si="29"/>
        <v>1998</v>
      </c>
      <c r="I159" s="36" t="s">
        <v>396</v>
      </c>
      <c r="J159" s="37" t="s">
        <v>397</v>
      </c>
      <c r="K159" s="36">
        <v>1998</v>
      </c>
      <c r="L159" s="36" t="s">
        <v>398</v>
      </c>
      <c r="M159" s="37" t="s">
        <v>364</v>
      </c>
      <c r="N159" s="37"/>
      <c r="O159" s="38" t="s">
        <v>394</v>
      </c>
      <c r="P159" s="38" t="s">
        <v>395</v>
      </c>
    </row>
    <row r="160" spans="1:16" ht="12.75" customHeight="1" thickBot="1">
      <c r="A160" s="27" t="str">
        <f t="shared" si="24"/>
        <v>IBVS 1255 </v>
      </c>
      <c r="B160" s="8" t="str">
        <f t="shared" si="25"/>
        <v>I</v>
      </c>
      <c r="C160" s="27">
        <f t="shared" si="26"/>
        <v>39054.383999999998</v>
      </c>
      <c r="D160" s="6" t="str">
        <f t="shared" si="27"/>
        <v>vis</v>
      </c>
      <c r="E160" s="35">
        <f>VLOOKUP(C160,Active!C$21:E$971,3,FALSE)</f>
        <v>2136.9809411588894</v>
      </c>
      <c r="F160" s="8" t="s">
        <v>115</v>
      </c>
      <c r="G160" s="6" t="str">
        <f t="shared" si="28"/>
        <v>39054.384</v>
      </c>
      <c r="H160" s="27">
        <f t="shared" si="29"/>
        <v>2137</v>
      </c>
      <c r="I160" s="36" t="s">
        <v>399</v>
      </c>
      <c r="J160" s="37" t="s">
        <v>400</v>
      </c>
      <c r="K160" s="36">
        <v>2137</v>
      </c>
      <c r="L160" s="36" t="s">
        <v>401</v>
      </c>
      <c r="M160" s="37" t="s">
        <v>139</v>
      </c>
      <c r="N160" s="37"/>
      <c r="O160" s="38" t="s">
        <v>402</v>
      </c>
      <c r="P160" s="39" t="s">
        <v>403</v>
      </c>
    </row>
    <row r="161" spans="1:16" ht="12.75" customHeight="1" thickBot="1">
      <c r="A161" s="27" t="str">
        <f t="shared" si="24"/>
        <v>IBVS 1255 </v>
      </c>
      <c r="B161" s="8" t="str">
        <f t="shared" si="25"/>
        <v>I</v>
      </c>
      <c r="C161" s="27">
        <f t="shared" si="26"/>
        <v>39821.531999999999</v>
      </c>
      <c r="D161" s="6" t="str">
        <f t="shared" si="27"/>
        <v>vis</v>
      </c>
      <c r="E161" s="35">
        <f>VLOOKUP(C161,Active!C$21:E$971,3,FALSE)</f>
        <v>2491.0102892830878</v>
      </c>
      <c r="F161" s="8" t="s">
        <v>115</v>
      </c>
      <c r="G161" s="6" t="str">
        <f t="shared" si="28"/>
        <v>39821.532</v>
      </c>
      <c r="H161" s="27">
        <f t="shared" si="29"/>
        <v>2491</v>
      </c>
      <c r="I161" s="36" t="s">
        <v>404</v>
      </c>
      <c r="J161" s="37" t="s">
        <v>405</v>
      </c>
      <c r="K161" s="36">
        <v>2491</v>
      </c>
      <c r="L161" s="36" t="s">
        <v>406</v>
      </c>
      <c r="M161" s="37" t="s">
        <v>139</v>
      </c>
      <c r="N161" s="37"/>
      <c r="O161" s="38" t="s">
        <v>402</v>
      </c>
      <c r="P161" s="39" t="s">
        <v>403</v>
      </c>
    </row>
    <row r="162" spans="1:16" ht="12.75" customHeight="1" thickBot="1">
      <c r="A162" s="27" t="str">
        <f t="shared" si="24"/>
        <v> AA 19.174 </v>
      </c>
      <c r="B162" s="8" t="str">
        <f t="shared" si="25"/>
        <v>I</v>
      </c>
      <c r="C162" s="27">
        <f t="shared" si="26"/>
        <v>40144.375</v>
      </c>
      <c r="D162" s="6" t="str">
        <f t="shared" si="27"/>
        <v>vis</v>
      </c>
      <c r="E162" s="35">
        <f>VLOOKUP(C162,Active!C$21:E$971,3,FALSE)</f>
        <v>2639.9983552579201</v>
      </c>
      <c r="F162" s="8" t="s">
        <v>115</v>
      </c>
      <c r="G162" s="6" t="str">
        <f t="shared" si="28"/>
        <v>40144.375</v>
      </c>
      <c r="H162" s="27">
        <f t="shared" si="29"/>
        <v>2640</v>
      </c>
      <c r="I162" s="36" t="s">
        <v>407</v>
      </c>
      <c r="J162" s="37" t="s">
        <v>408</v>
      </c>
      <c r="K162" s="36">
        <v>2640</v>
      </c>
      <c r="L162" s="36" t="s">
        <v>409</v>
      </c>
      <c r="M162" s="37" t="s">
        <v>139</v>
      </c>
      <c r="N162" s="37"/>
      <c r="O162" s="38" t="s">
        <v>410</v>
      </c>
      <c r="P162" s="38" t="s">
        <v>411</v>
      </c>
    </row>
    <row r="163" spans="1:16" ht="12.75" customHeight="1" thickBot="1">
      <c r="A163" s="27" t="str">
        <f t="shared" si="24"/>
        <v> HABZ 99 </v>
      </c>
      <c r="B163" s="8" t="str">
        <f t="shared" si="25"/>
        <v>I</v>
      </c>
      <c r="C163" s="27">
        <f t="shared" si="26"/>
        <v>41351.339999999997</v>
      </c>
      <c r="D163" s="6" t="str">
        <f t="shared" si="27"/>
        <v>vis</v>
      </c>
      <c r="E163" s="35">
        <f>VLOOKUP(C163,Active!C$21:E$971,3,FALSE)</f>
        <v>3196.9978288389257</v>
      </c>
      <c r="F163" s="8" t="s">
        <v>115</v>
      </c>
      <c r="G163" s="6" t="str">
        <f t="shared" si="28"/>
        <v>41351.340</v>
      </c>
      <c r="H163" s="27">
        <f t="shared" si="29"/>
        <v>3197</v>
      </c>
      <c r="I163" s="36" t="s">
        <v>412</v>
      </c>
      <c r="J163" s="37" t="s">
        <v>413</v>
      </c>
      <c r="K163" s="36">
        <v>3197</v>
      </c>
      <c r="L163" s="36" t="s">
        <v>341</v>
      </c>
      <c r="M163" s="37" t="s">
        <v>364</v>
      </c>
      <c r="N163" s="37"/>
      <c r="O163" s="38" t="s">
        <v>394</v>
      </c>
      <c r="P163" s="38" t="s">
        <v>395</v>
      </c>
    </row>
    <row r="164" spans="1:16" ht="12.75" customHeight="1" thickBot="1">
      <c r="A164" s="27" t="str">
        <f t="shared" si="24"/>
        <v> MVS 7.149 </v>
      </c>
      <c r="B164" s="8" t="str">
        <f t="shared" si="25"/>
        <v>I</v>
      </c>
      <c r="C164" s="27">
        <f t="shared" si="26"/>
        <v>42454.292999999998</v>
      </c>
      <c r="D164" s="6" t="str">
        <f t="shared" si="27"/>
        <v>vis</v>
      </c>
      <c r="E164" s="35">
        <f>VLOOKUP(C164,Active!C$21:E$971,3,FALSE)</f>
        <v>3705.9970462019755</v>
      </c>
      <c r="F164" s="8" t="s">
        <v>115</v>
      </c>
      <c r="G164" s="6" t="str">
        <f t="shared" si="28"/>
        <v>42454.293</v>
      </c>
      <c r="H164" s="27">
        <f t="shared" si="29"/>
        <v>3706</v>
      </c>
      <c r="I164" s="36" t="s">
        <v>414</v>
      </c>
      <c r="J164" s="37" t="s">
        <v>415</v>
      </c>
      <c r="K164" s="36">
        <v>3706</v>
      </c>
      <c r="L164" s="36" t="s">
        <v>168</v>
      </c>
      <c r="M164" s="37" t="s">
        <v>139</v>
      </c>
      <c r="N164" s="37"/>
      <c r="O164" s="38" t="s">
        <v>416</v>
      </c>
      <c r="P164" s="38" t="s">
        <v>417</v>
      </c>
    </row>
    <row r="165" spans="1:16" ht="12.75" customHeight="1" thickBot="1">
      <c r="A165" s="27" t="str">
        <f t="shared" si="24"/>
        <v> HABZ 99 </v>
      </c>
      <c r="B165" s="8" t="str">
        <f t="shared" si="25"/>
        <v>I</v>
      </c>
      <c r="C165" s="27">
        <f t="shared" si="26"/>
        <v>42454.311999999998</v>
      </c>
      <c r="D165" s="6" t="str">
        <f t="shared" si="27"/>
        <v>vis</v>
      </c>
      <c r="E165" s="35">
        <f>VLOOKUP(C165,Active!C$21:E$971,3,FALSE)</f>
        <v>3706.005814467831</v>
      </c>
      <c r="F165" s="8" t="s">
        <v>115</v>
      </c>
      <c r="G165" s="6" t="str">
        <f t="shared" si="28"/>
        <v>42454.312</v>
      </c>
      <c r="H165" s="27">
        <f t="shared" si="29"/>
        <v>3706</v>
      </c>
      <c r="I165" s="36" t="s">
        <v>418</v>
      </c>
      <c r="J165" s="37" t="s">
        <v>419</v>
      </c>
      <c r="K165" s="36">
        <v>3706</v>
      </c>
      <c r="L165" s="36" t="s">
        <v>294</v>
      </c>
      <c r="M165" s="37" t="s">
        <v>364</v>
      </c>
      <c r="N165" s="37"/>
      <c r="O165" s="38" t="s">
        <v>394</v>
      </c>
      <c r="P165" s="38" t="s">
        <v>395</v>
      </c>
    </row>
    <row r="166" spans="1:16" ht="12.75" customHeight="1" thickBot="1">
      <c r="A166" s="27" t="str">
        <f t="shared" si="24"/>
        <v> AN 301.328 </v>
      </c>
      <c r="B166" s="8" t="str">
        <f t="shared" si="25"/>
        <v>I</v>
      </c>
      <c r="C166" s="27">
        <f t="shared" si="26"/>
        <v>42831.356</v>
      </c>
      <c r="D166" s="6" t="str">
        <f t="shared" si="27"/>
        <v>vis</v>
      </c>
      <c r="E166" s="35">
        <f>VLOOKUP(C166,Active!C$21:E$971,3,FALSE)</f>
        <v>3880.006974001768</v>
      </c>
      <c r="F166" s="8" t="s">
        <v>115</v>
      </c>
      <c r="G166" s="6" t="str">
        <f t="shared" si="28"/>
        <v>42831.356</v>
      </c>
      <c r="H166" s="27">
        <f t="shared" si="29"/>
        <v>3880</v>
      </c>
      <c r="I166" s="36" t="s">
        <v>432</v>
      </c>
      <c r="J166" s="37" t="s">
        <v>433</v>
      </c>
      <c r="K166" s="36">
        <v>3880</v>
      </c>
      <c r="L166" s="36" t="s">
        <v>349</v>
      </c>
      <c r="M166" s="37" t="s">
        <v>139</v>
      </c>
      <c r="N166" s="37"/>
      <c r="O166" s="38" t="s">
        <v>402</v>
      </c>
      <c r="P166" s="38" t="s">
        <v>434</v>
      </c>
    </row>
    <row r="167" spans="1:16" ht="12.75" customHeight="1" thickBot="1">
      <c r="A167" s="27" t="str">
        <f t="shared" si="24"/>
        <v>IBVS 2164 </v>
      </c>
      <c r="B167" s="8" t="str">
        <f t="shared" si="25"/>
        <v>I</v>
      </c>
      <c r="C167" s="27">
        <f t="shared" si="26"/>
        <v>44967.909200000002</v>
      </c>
      <c r="D167" s="6" t="str">
        <f t="shared" si="27"/>
        <v>vis</v>
      </c>
      <c r="E167" s="35">
        <f>VLOOKUP(C167,Active!C$21:E$971,3,FALSE)</f>
        <v>4865.9999461905372</v>
      </c>
      <c r="F167" s="8" t="s">
        <v>115</v>
      </c>
      <c r="G167" s="6" t="str">
        <f t="shared" si="28"/>
        <v>44967.9092</v>
      </c>
      <c r="H167" s="27">
        <f t="shared" si="29"/>
        <v>4866</v>
      </c>
      <c r="I167" s="36" t="s">
        <v>453</v>
      </c>
      <c r="J167" s="37" t="s">
        <v>454</v>
      </c>
      <c r="K167" s="36">
        <v>4866</v>
      </c>
      <c r="L167" s="36" t="s">
        <v>455</v>
      </c>
      <c r="M167" s="37" t="s">
        <v>449</v>
      </c>
      <c r="N167" s="37" t="s">
        <v>450</v>
      </c>
      <c r="O167" s="38" t="s">
        <v>456</v>
      </c>
      <c r="P167" s="39" t="s">
        <v>457</v>
      </c>
    </row>
    <row r="168" spans="1:16" ht="12.75" customHeight="1" thickBot="1">
      <c r="A168" s="27" t="str">
        <f t="shared" si="24"/>
        <v> BRNO 28 </v>
      </c>
      <c r="B168" s="8" t="str">
        <f t="shared" si="25"/>
        <v>I</v>
      </c>
      <c r="C168" s="27">
        <f t="shared" si="26"/>
        <v>46519.381000000001</v>
      </c>
      <c r="D168" s="6" t="str">
        <f t="shared" si="27"/>
        <v>vis</v>
      </c>
      <c r="E168" s="35">
        <f>VLOOKUP(C168,Active!C$21:E$971,3,FALSE)</f>
        <v>5581.9850624745859</v>
      </c>
      <c r="F168" s="8" t="s">
        <v>115</v>
      </c>
      <c r="G168" s="6" t="str">
        <f t="shared" si="28"/>
        <v>46519.381</v>
      </c>
      <c r="H168" s="27">
        <f t="shared" si="29"/>
        <v>5582</v>
      </c>
      <c r="I168" s="36" t="s">
        <v>494</v>
      </c>
      <c r="J168" s="37" t="s">
        <v>495</v>
      </c>
      <c r="K168" s="36">
        <v>5582</v>
      </c>
      <c r="L168" s="36" t="s">
        <v>496</v>
      </c>
      <c r="M168" s="37" t="s">
        <v>139</v>
      </c>
      <c r="N168" s="37"/>
      <c r="O168" s="38" t="s">
        <v>497</v>
      </c>
      <c r="P168" s="38" t="s">
        <v>498</v>
      </c>
    </row>
    <row r="169" spans="1:16" ht="12.75" customHeight="1" thickBot="1">
      <c r="A169" s="27" t="str">
        <f t="shared" si="24"/>
        <v>IBVS 3615 </v>
      </c>
      <c r="B169" s="8" t="str">
        <f t="shared" si="25"/>
        <v>I</v>
      </c>
      <c r="C169" s="27">
        <f t="shared" si="26"/>
        <v>47947.398399999998</v>
      </c>
      <c r="D169" s="6" t="str">
        <f t="shared" si="27"/>
        <v>vis</v>
      </c>
      <c r="E169" s="35">
        <f>VLOOKUP(C169,Active!C$21:E$971,3,FALSE)</f>
        <v>6240.9974945372533</v>
      </c>
      <c r="F169" s="8" t="s">
        <v>115</v>
      </c>
      <c r="G169" s="6" t="str">
        <f t="shared" si="28"/>
        <v>47947.3984</v>
      </c>
      <c r="H169" s="27">
        <f t="shared" si="29"/>
        <v>6241</v>
      </c>
      <c r="I169" s="36" t="s">
        <v>527</v>
      </c>
      <c r="J169" s="37" t="s">
        <v>528</v>
      </c>
      <c r="K169" s="36">
        <v>6241</v>
      </c>
      <c r="L169" s="36" t="s">
        <v>529</v>
      </c>
      <c r="M169" s="37" t="s">
        <v>449</v>
      </c>
      <c r="N169" s="37" t="s">
        <v>450</v>
      </c>
      <c r="O169" s="38" t="s">
        <v>530</v>
      </c>
      <c r="P169" s="39" t="s">
        <v>531</v>
      </c>
    </row>
    <row r="170" spans="1:16" ht="12.75" customHeight="1" thickBot="1">
      <c r="A170" s="27" t="str">
        <f t="shared" si="24"/>
        <v>VSB 47 </v>
      </c>
      <c r="B170" s="8" t="str">
        <f t="shared" si="25"/>
        <v>I</v>
      </c>
      <c r="C170" s="27">
        <f t="shared" si="26"/>
        <v>49384.048999999999</v>
      </c>
      <c r="D170" s="6" t="str">
        <f t="shared" si="27"/>
        <v>vis</v>
      </c>
      <c r="E170" s="35">
        <f>VLOOKUP(C170,Active!C$21:E$971,3,FALSE)</f>
        <v>6903.994042009499</v>
      </c>
      <c r="F170" s="8" t="s">
        <v>115</v>
      </c>
      <c r="G170" s="6" t="str">
        <f t="shared" si="28"/>
        <v>49384.049</v>
      </c>
      <c r="H170" s="27">
        <f t="shared" si="29"/>
        <v>6904</v>
      </c>
      <c r="I170" s="36" t="s">
        <v>554</v>
      </c>
      <c r="J170" s="37" t="s">
        <v>555</v>
      </c>
      <c r="K170" s="36">
        <v>6904</v>
      </c>
      <c r="L170" s="36" t="s">
        <v>235</v>
      </c>
      <c r="M170" s="37" t="s">
        <v>139</v>
      </c>
      <c r="N170" s="37"/>
      <c r="O170" s="38" t="s">
        <v>556</v>
      </c>
      <c r="P170" s="39" t="s">
        <v>152</v>
      </c>
    </row>
    <row r="171" spans="1:16" ht="12.75" customHeight="1" thickBot="1">
      <c r="A171" s="27" t="str">
        <f t="shared" ref="A171:A176" si="30">P171</f>
        <v>VSB 47 </v>
      </c>
      <c r="B171" s="8" t="str">
        <f t="shared" ref="B171:B176" si="31">IF(H171=INT(H171),"I","II")</f>
        <v>I</v>
      </c>
      <c r="C171" s="27">
        <f t="shared" ref="C171:C176" si="32">1*G171</f>
        <v>49719.921999999999</v>
      </c>
      <c r="D171" s="6" t="str">
        <f t="shared" ref="D171:D176" si="33">VLOOKUP(F171,I$1:J$5,2,FALSE)</f>
        <v>vis</v>
      </c>
      <c r="E171" s="35">
        <f>VLOOKUP(C171,Active!C$21:E$971,3,FALSE)</f>
        <v>7058.9952924103582</v>
      </c>
      <c r="F171" s="8" t="s">
        <v>115</v>
      </c>
      <c r="G171" s="6" t="str">
        <f t="shared" ref="G171:G176" si="34">MID(I171,3,LEN(I171)-3)</f>
        <v>49719.922</v>
      </c>
      <c r="H171" s="27">
        <f t="shared" ref="H171:H176" si="35">1*K171</f>
        <v>7059</v>
      </c>
      <c r="I171" s="36" t="s">
        <v>564</v>
      </c>
      <c r="J171" s="37" t="s">
        <v>565</v>
      </c>
      <c r="K171" s="36">
        <v>7059</v>
      </c>
      <c r="L171" s="36" t="s">
        <v>265</v>
      </c>
      <c r="M171" s="37" t="s">
        <v>139</v>
      </c>
      <c r="N171" s="37"/>
      <c r="O171" s="38" t="s">
        <v>556</v>
      </c>
      <c r="P171" s="39" t="s">
        <v>152</v>
      </c>
    </row>
    <row r="172" spans="1:16" ht="12.75" customHeight="1" thickBot="1">
      <c r="A172" s="27" t="str">
        <f t="shared" si="30"/>
        <v>VSB 44 </v>
      </c>
      <c r="B172" s="8" t="str">
        <f t="shared" si="31"/>
        <v>I</v>
      </c>
      <c r="C172" s="27">
        <f t="shared" si="32"/>
        <v>53381.978999999999</v>
      </c>
      <c r="D172" s="6" t="str">
        <f t="shared" si="33"/>
        <v>vis</v>
      </c>
      <c r="E172" s="35">
        <f>VLOOKUP(C172,Active!C$21:E$971,3,FALSE)</f>
        <v>8748.9894688973673</v>
      </c>
      <c r="F172" s="8" t="s">
        <v>115</v>
      </c>
      <c r="G172" s="6" t="str">
        <f t="shared" si="34"/>
        <v>53381.979</v>
      </c>
      <c r="H172" s="27">
        <f t="shared" si="35"/>
        <v>8749</v>
      </c>
      <c r="I172" s="36" t="s">
        <v>600</v>
      </c>
      <c r="J172" s="37" t="s">
        <v>601</v>
      </c>
      <c r="K172" s="36" t="s">
        <v>602</v>
      </c>
      <c r="L172" s="36" t="s">
        <v>603</v>
      </c>
      <c r="M172" s="37" t="s">
        <v>139</v>
      </c>
      <c r="N172" s="37"/>
      <c r="O172" s="38" t="s">
        <v>604</v>
      </c>
      <c r="P172" s="39" t="s">
        <v>605</v>
      </c>
    </row>
    <row r="173" spans="1:16" ht="12.75" customHeight="1" thickBot="1">
      <c r="A173" s="27" t="str">
        <f t="shared" si="30"/>
        <v>OEJV 0094 </v>
      </c>
      <c r="B173" s="8" t="str">
        <f t="shared" si="31"/>
        <v>I</v>
      </c>
      <c r="C173" s="27">
        <f t="shared" si="32"/>
        <v>54489.2742</v>
      </c>
      <c r="D173" s="6" t="str">
        <f t="shared" si="33"/>
        <v>vis</v>
      </c>
      <c r="E173" s="35">
        <f>VLOOKUP(C173,Active!C$21:E$971,3,FALSE)</f>
        <v>9259.9925580497256</v>
      </c>
      <c r="F173" s="8" t="s">
        <v>115</v>
      </c>
      <c r="G173" s="6" t="str">
        <f t="shared" si="34"/>
        <v>54489.2742</v>
      </c>
      <c r="H173" s="27">
        <f t="shared" si="35"/>
        <v>9260</v>
      </c>
      <c r="I173" s="36" t="s">
        <v>628</v>
      </c>
      <c r="J173" s="37" t="s">
        <v>629</v>
      </c>
      <c r="K173" s="36" t="s">
        <v>630</v>
      </c>
      <c r="L173" s="36" t="s">
        <v>631</v>
      </c>
      <c r="M173" s="37" t="s">
        <v>486</v>
      </c>
      <c r="N173" s="37" t="s">
        <v>42</v>
      </c>
      <c r="O173" s="38" t="s">
        <v>632</v>
      </c>
      <c r="P173" s="39" t="s">
        <v>633</v>
      </c>
    </row>
    <row r="174" spans="1:16" ht="12.75" customHeight="1" thickBot="1">
      <c r="A174" s="27" t="str">
        <f t="shared" si="30"/>
        <v>BAVM 203 </v>
      </c>
      <c r="B174" s="8" t="str">
        <f t="shared" si="31"/>
        <v>II</v>
      </c>
      <c r="C174" s="27">
        <f t="shared" si="32"/>
        <v>54815.388500000001</v>
      </c>
      <c r="D174" s="6" t="str">
        <f t="shared" si="33"/>
        <v>vis</v>
      </c>
      <c r="E174" s="35">
        <f>VLOOKUP(C174,Active!C$21:E$971,3,FALSE)</f>
        <v>9410.4902886610034</v>
      </c>
      <c r="F174" s="8" t="s">
        <v>115</v>
      </c>
      <c r="G174" s="6" t="str">
        <f t="shared" si="34"/>
        <v>54815.3885</v>
      </c>
      <c r="H174" s="27">
        <f t="shared" si="35"/>
        <v>9410.5</v>
      </c>
      <c r="I174" s="36" t="s">
        <v>640</v>
      </c>
      <c r="J174" s="37" t="s">
        <v>641</v>
      </c>
      <c r="K174" s="36" t="s">
        <v>642</v>
      </c>
      <c r="L174" s="36" t="s">
        <v>643</v>
      </c>
      <c r="M174" s="37" t="s">
        <v>486</v>
      </c>
      <c r="N174" s="37" t="s">
        <v>593</v>
      </c>
      <c r="O174" s="38" t="s">
        <v>644</v>
      </c>
      <c r="P174" s="39" t="s">
        <v>645</v>
      </c>
    </row>
    <row r="175" spans="1:16" ht="12.75" customHeight="1" thickBot="1">
      <c r="A175" s="27" t="str">
        <f t="shared" si="30"/>
        <v>VSB 55 </v>
      </c>
      <c r="B175" s="8" t="str">
        <f t="shared" si="31"/>
        <v>I</v>
      </c>
      <c r="C175" s="27">
        <f t="shared" si="32"/>
        <v>55928.092100000002</v>
      </c>
      <c r="D175" s="6" t="str">
        <f t="shared" si="33"/>
        <v>vis</v>
      </c>
      <c r="E175" s="35">
        <f>VLOOKUP(C175,Active!C$21:E$971,3,FALSE)</f>
        <v>9923.9892877634556</v>
      </c>
      <c r="F175" s="8" t="s">
        <v>115</v>
      </c>
      <c r="G175" s="6" t="str">
        <f t="shared" si="34"/>
        <v>55928.0921</v>
      </c>
      <c r="H175" s="27">
        <f t="shared" si="35"/>
        <v>9924</v>
      </c>
      <c r="I175" s="36" t="s">
        <v>667</v>
      </c>
      <c r="J175" s="37" t="s">
        <v>668</v>
      </c>
      <c r="K175" s="36" t="s">
        <v>669</v>
      </c>
      <c r="L175" s="36" t="s">
        <v>670</v>
      </c>
      <c r="M175" s="37" t="s">
        <v>486</v>
      </c>
      <c r="N175" s="37" t="s">
        <v>671</v>
      </c>
      <c r="O175" s="38" t="s">
        <v>672</v>
      </c>
      <c r="P175" s="39" t="s">
        <v>673</v>
      </c>
    </row>
    <row r="176" spans="1:16" ht="12.75" customHeight="1" thickBot="1">
      <c r="A176" s="27" t="str">
        <f t="shared" si="30"/>
        <v>VSB 56 </v>
      </c>
      <c r="B176" s="8" t="str">
        <f t="shared" si="31"/>
        <v>I</v>
      </c>
      <c r="C176" s="27">
        <f t="shared" si="32"/>
        <v>56656.166599999997</v>
      </c>
      <c r="D176" s="6" t="str">
        <f t="shared" si="33"/>
        <v>vis</v>
      </c>
      <c r="E176" s="35">
        <f>VLOOKUP(C176,Active!C$21:E$971,3,FALSE)</f>
        <v>10259.986697156231</v>
      </c>
      <c r="F176" s="8" t="s">
        <v>115</v>
      </c>
      <c r="G176" s="6" t="str">
        <f t="shared" si="34"/>
        <v>56656.1666</v>
      </c>
      <c r="H176" s="27">
        <f t="shared" si="35"/>
        <v>10260</v>
      </c>
      <c r="I176" s="36" t="s">
        <v>674</v>
      </c>
      <c r="J176" s="37" t="s">
        <v>675</v>
      </c>
      <c r="K176" s="36" t="s">
        <v>676</v>
      </c>
      <c r="L176" s="36" t="s">
        <v>677</v>
      </c>
      <c r="M176" s="37" t="s">
        <v>486</v>
      </c>
      <c r="N176" s="37" t="s">
        <v>115</v>
      </c>
      <c r="O176" s="38" t="s">
        <v>678</v>
      </c>
      <c r="P176" s="39" t="s">
        <v>679</v>
      </c>
    </row>
    <row r="177" spans="2:6">
      <c r="B177" s="8"/>
      <c r="E177" s="35"/>
      <c r="F177" s="8"/>
    </row>
    <row r="178" spans="2:6">
      <c r="B178" s="8"/>
      <c r="E178" s="35"/>
      <c r="F178" s="8"/>
    </row>
    <row r="179" spans="2:6">
      <c r="B179" s="8"/>
      <c r="E179" s="35"/>
      <c r="F179" s="8"/>
    </row>
    <row r="180" spans="2:6">
      <c r="B180" s="8"/>
      <c r="E180" s="35"/>
      <c r="F180" s="8"/>
    </row>
    <row r="181" spans="2:6">
      <c r="B181" s="8"/>
      <c r="E181" s="35"/>
      <c r="F181" s="8"/>
    </row>
    <row r="182" spans="2:6">
      <c r="B182" s="8"/>
      <c r="E182" s="35"/>
      <c r="F182" s="8"/>
    </row>
    <row r="183" spans="2:6">
      <c r="B183" s="8"/>
      <c r="E183" s="35"/>
      <c r="F183" s="8"/>
    </row>
    <row r="184" spans="2:6">
      <c r="B184" s="8"/>
      <c r="E184" s="35"/>
      <c r="F184" s="8"/>
    </row>
    <row r="185" spans="2:6">
      <c r="B185" s="8"/>
      <c r="E185" s="35"/>
      <c r="F185" s="8"/>
    </row>
    <row r="186" spans="2:6">
      <c r="B186" s="8"/>
      <c r="E186" s="35"/>
      <c r="F186" s="8"/>
    </row>
    <row r="187" spans="2:6">
      <c r="B187" s="8"/>
      <c r="E187" s="35"/>
      <c r="F187" s="8"/>
    </row>
    <row r="188" spans="2:6">
      <c r="B188" s="8"/>
      <c r="E188" s="35"/>
      <c r="F188" s="8"/>
    </row>
    <row r="189" spans="2:6">
      <c r="B189" s="8"/>
      <c r="E189" s="35"/>
      <c r="F189" s="8"/>
    </row>
    <row r="190" spans="2:6">
      <c r="B190" s="8"/>
      <c r="E190" s="35"/>
      <c r="F190" s="8"/>
    </row>
    <row r="191" spans="2:6">
      <c r="B191" s="8"/>
      <c r="E191" s="35"/>
      <c r="F191" s="8"/>
    </row>
    <row r="192" spans="2:6">
      <c r="B192" s="8"/>
      <c r="E192" s="35"/>
      <c r="F192" s="8"/>
    </row>
    <row r="193" spans="2:6">
      <c r="B193" s="8"/>
      <c r="E193" s="35"/>
      <c r="F193" s="8"/>
    </row>
    <row r="194" spans="2:6">
      <c r="B194" s="8"/>
      <c r="E194" s="35"/>
      <c r="F194" s="8"/>
    </row>
    <row r="195" spans="2:6">
      <c r="B195" s="8"/>
      <c r="E195" s="35"/>
      <c r="F195" s="8"/>
    </row>
    <row r="196" spans="2:6">
      <c r="B196" s="8"/>
      <c r="E196" s="35"/>
      <c r="F196" s="8"/>
    </row>
    <row r="197" spans="2:6">
      <c r="B197" s="8"/>
      <c r="E197" s="35"/>
      <c r="F197" s="8"/>
    </row>
    <row r="198" spans="2:6">
      <c r="B198" s="8"/>
      <c r="E198" s="35"/>
      <c r="F198" s="8"/>
    </row>
    <row r="199" spans="2:6">
      <c r="B199" s="8"/>
      <c r="E199" s="35"/>
      <c r="F199" s="8"/>
    </row>
    <row r="200" spans="2:6">
      <c r="B200" s="8"/>
      <c r="E200" s="35"/>
      <c r="F200" s="8"/>
    </row>
    <row r="201" spans="2:6">
      <c r="B201" s="8"/>
      <c r="E201" s="35"/>
      <c r="F201" s="8"/>
    </row>
    <row r="202" spans="2:6">
      <c r="B202" s="8"/>
      <c r="E202" s="35"/>
      <c r="F202" s="8"/>
    </row>
    <row r="203" spans="2:6">
      <c r="B203" s="8"/>
      <c r="E203" s="35"/>
      <c r="F203" s="8"/>
    </row>
    <row r="204" spans="2:6">
      <c r="B204" s="8"/>
      <c r="E204" s="35"/>
      <c r="F204" s="8"/>
    </row>
    <row r="205" spans="2:6">
      <c r="B205" s="8"/>
      <c r="E205" s="35"/>
      <c r="F205" s="8"/>
    </row>
    <row r="206" spans="2:6">
      <c r="B206" s="8"/>
      <c r="E206" s="35"/>
      <c r="F206" s="8"/>
    </row>
    <row r="207" spans="2:6">
      <c r="B207" s="8"/>
      <c r="E207" s="35"/>
      <c r="F207" s="8"/>
    </row>
    <row r="208" spans="2:6">
      <c r="B208" s="8"/>
      <c r="E208" s="35"/>
      <c r="F208" s="8"/>
    </row>
    <row r="209" spans="2:6">
      <c r="B209" s="8"/>
      <c r="E209" s="35"/>
      <c r="F209" s="8"/>
    </row>
    <row r="210" spans="2:6">
      <c r="B210" s="8"/>
      <c r="E210" s="35"/>
      <c r="F210" s="8"/>
    </row>
    <row r="211" spans="2:6">
      <c r="B211" s="8"/>
      <c r="E211" s="35"/>
      <c r="F211" s="8"/>
    </row>
    <row r="212" spans="2:6">
      <c r="B212" s="8"/>
      <c r="E212" s="35"/>
      <c r="F212" s="8"/>
    </row>
    <row r="213" spans="2:6">
      <c r="B213" s="8"/>
      <c r="E213" s="35"/>
      <c r="F213" s="8"/>
    </row>
    <row r="214" spans="2:6">
      <c r="B214" s="8"/>
      <c r="E214" s="35"/>
      <c r="F214" s="8"/>
    </row>
    <row r="215" spans="2:6">
      <c r="B215" s="8"/>
      <c r="E215" s="35"/>
      <c r="F215" s="8"/>
    </row>
    <row r="216" spans="2:6">
      <c r="B216" s="8"/>
      <c r="E216" s="35"/>
      <c r="F216" s="8"/>
    </row>
    <row r="217" spans="2:6">
      <c r="B217" s="8"/>
      <c r="E217" s="35"/>
      <c r="F217" s="8"/>
    </row>
    <row r="218" spans="2:6">
      <c r="B218" s="8"/>
      <c r="E218" s="35"/>
      <c r="F218" s="8"/>
    </row>
    <row r="219" spans="2:6">
      <c r="B219" s="8"/>
      <c r="E219" s="35"/>
      <c r="F219" s="8"/>
    </row>
    <row r="220" spans="2:6">
      <c r="B220" s="8"/>
      <c r="E220" s="35"/>
      <c r="F220" s="8"/>
    </row>
    <row r="221" spans="2:6">
      <c r="B221" s="8"/>
      <c r="E221" s="35"/>
      <c r="F221" s="8"/>
    </row>
    <row r="222" spans="2:6">
      <c r="B222" s="8"/>
      <c r="E222" s="35"/>
      <c r="F222" s="8"/>
    </row>
    <row r="223" spans="2:6">
      <c r="B223" s="8"/>
      <c r="E223" s="35"/>
      <c r="F223" s="8"/>
    </row>
    <row r="224" spans="2:6">
      <c r="B224" s="8"/>
      <c r="E224" s="35"/>
      <c r="F224" s="8"/>
    </row>
    <row r="225" spans="2:6">
      <c r="B225" s="8"/>
      <c r="E225" s="35"/>
      <c r="F225" s="8"/>
    </row>
    <row r="226" spans="2:6">
      <c r="B226" s="8"/>
      <c r="E226" s="35"/>
      <c r="F226" s="8"/>
    </row>
    <row r="227" spans="2:6">
      <c r="B227" s="8"/>
      <c r="E227" s="35"/>
      <c r="F227" s="8"/>
    </row>
    <row r="228" spans="2:6">
      <c r="B228" s="8"/>
      <c r="E228" s="35"/>
      <c r="F228" s="8"/>
    </row>
    <row r="229" spans="2:6">
      <c r="B229" s="8"/>
      <c r="E229" s="35"/>
      <c r="F229" s="8"/>
    </row>
    <row r="230" spans="2:6">
      <c r="B230" s="8"/>
      <c r="E230" s="35"/>
      <c r="F230" s="8"/>
    </row>
    <row r="231" spans="2:6">
      <c r="B231" s="8"/>
      <c r="E231" s="35"/>
      <c r="F231" s="8"/>
    </row>
    <row r="232" spans="2:6">
      <c r="B232" s="8"/>
      <c r="E232" s="35"/>
      <c r="F232" s="8"/>
    </row>
    <row r="233" spans="2:6">
      <c r="B233" s="8"/>
      <c r="E233" s="35"/>
      <c r="F233" s="8"/>
    </row>
    <row r="234" spans="2:6">
      <c r="B234" s="8"/>
      <c r="E234" s="35"/>
      <c r="F234" s="8"/>
    </row>
    <row r="235" spans="2:6">
      <c r="B235" s="8"/>
      <c r="E235" s="35"/>
      <c r="F235" s="8"/>
    </row>
    <row r="236" spans="2:6">
      <c r="B236" s="8"/>
      <c r="E236" s="35"/>
      <c r="F236" s="8"/>
    </row>
    <row r="237" spans="2:6">
      <c r="B237" s="8"/>
      <c r="E237" s="35"/>
      <c r="F237" s="8"/>
    </row>
    <row r="238" spans="2:6">
      <c r="B238" s="8"/>
      <c r="E238" s="35"/>
      <c r="F238" s="8"/>
    </row>
    <row r="239" spans="2:6">
      <c r="B239" s="8"/>
      <c r="E239" s="35"/>
      <c r="F239" s="8"/>
    </row>
    <row r="240" spans="2:6">
      <c r="B240" s="8"/>
      <c r="E240" s="35"/>
      <c r="F240" s="8"/>
    </row>
    <row r="241" spans="2:6">
      <c r="B241" s="8"/>
      <c r="E241" s="35"/>
      <c r="F241" s="8"/>
    </row>
    <row r="242" spans="2:6">
      <c r="B242" s="8"/>
      <c r="E242" s="35"/>
      <c r="F242" s="8"/>
    </row>
    <row r="243" spans="2:6">
      <c r="B243" s="8"/>
      <c r="E243" s="35"/>
      <c r="F243" s="8"/>
    </row>
    <row r="244" spans="2:6">
      <c r="B244" s="8"/>
      <c r="E244" s="35"/>
      <c r="F244" s="8"/>
    </row>
    <row r="245" spans="2:6">
      <c r="B245" s="8"/>
      <c r="E245" s="35"/>
      <c r="F245" s="8"/>
    </row>
    <row r="246" spans="2:6">
      <c r="B246" s="8"/>
      <c r="E246" s="35"/>
      <c r="F246" s="8"/>
    </row>
    <row r="247" spans="2:6">
      <c r="B247" s="8"/>
      <c r="E247" s="35"/>
      <c r="F247" s="8"/>
    </row>
    <row r="248" spans="2:6">
      <c r="B248" s="8"/>
      <c r="E248" s="35"/>
      <c r="F248" s="8"/>
    </row>
    <row r="249" spans="2:6">
      <c r="B249" s="8"/>
      <c r="E249" s="35"/>
      <c r="F249" s="8"/>
    </row>
    <row r="250" spans="2:6">
      <c r="B250" s="8"/>
      <c r="E250" s="35"/>
      <c r="F250" s="8"/>
    </row>
    <row r="251" spans="2:6">
      <c r="B251" s="8"/>
      <c r="E251" s="35"/>
      <c r="F251" s="8"/>
    </row>
    <row r="252" spans="2:6">
      <c r="B252" s="8"/>
      <c r="E252" s="35"/>
      <c r="F252" s="8"/>
    </row>
    <row r="253" spans="2:6">
      <c r="B253" s="8"/>
      <c r="E253" s="35"/>
      <c r="F253" s="8"/>
    </row>
    <row r="254" spans="2:6">
      <c r="B254" s="8"/>
      <c r="E254" s="35"/>
      <c r="F254" s="8"/>
    </row>
    <row r="255" spans="2:6">
      <c r="B255" s="8"/>
      <c r="E255" s="35"/>
      <c r="F255" s="8"/>
    </row>
    <row r="256" spans="2:6">
      <c r="B256" s="8"/>
      <c r="E256" s="35"/>
      <c r="F256" s="8"/>
    </row>
    <row r="257" spans="2:6">
      <c r="B257" s="8"/>
      <c r="E257" s="35"/>
      <c r="F257" s="8"/>
    </row>
    <row r="258" spans="2:6">
      <c r="B258" s="8"/>
      <c r="E258" s="35"/>
      <c r="F258" s="8"/>
    </row>
    <row r="259" spans="2:6">
      <c r="B259" s="8"/>
      <c r="E259" s="35"/>
      <c r="F259" s="8"/>
    </row>
    <row r="260" spans="2:6">
      <c r="B260" s="8"/>
      <c r="E260" s="35"/>
      <c r="F260" s="8"/>
    </row>
    <row r="261" spans="2:6">
      <c r="B261" s="8"/>
      <c r="E261" s="35"/>
      <c r="F261" s="8"/>
    </row>
    <row r="262" spans="2:6">
      <c r="B262" s="8"/>
      <c r="E262" s="35"/>
      <c r="F262" s="8"/>
    </row>
    <row r="263" spans="2:6">
      <c r="B263" s="8"/>
      <c r="E263" s="35"/>
      <c r="F263" s="8"/>
    </row>
    <row r="264" spans="2:6">
      <c r="B264" s="8"/>
      <c r="E264" s="35"/>
      <c r="F264" s="8"/>
    </row>
    <row r="265" spans="2:6">
      <c r="B265" s="8"/>
      <c r="E265" s="35"/>
      <c r="F265" s="8"/>
    </row>
    <row r="266" spans="2:6">
      <c r="B266" s="8"/>
      <c r="E266" s="35"/>
      <c r="F266" s="8"/>
    </row>
    <row r="267" spans="2:6">
      <c r="B267" s="8"/>
      <c r="E267" s="35"/>
      <c r="F267" s="8"/>
    </row>
    <row r="268" spans="2:6">
      <c r="B268" s="8"/>
      <c r="E268" s="35"/>
      <c r="F268" s="8"/>
    </row>
    <row r="269" spans="2:6">
      <c r="B269" s="8"/>
      <c r="E269" s="35"/>
      <c r="F269" s="8"/>
    </row>
    <row r="270" spans="2:6">
      <c r="B270" s="8"/>
      <c r="E270" s="35"/>
      <c r="F270" s="8"/>
    </row>
    <row r="271" spans="2:6">
      <c r="B271" s="8"/>
      <c r="E271" s="35"/>
      <c r="F271" s="8"/>
    </row>
    <row r="272" spans="2:6">
      <c r="B272" s="8"/>
      <c r="E272" s="35"/>
      <c r="F272" s="8"/>
    </row>
    <row r="273" spans="2:6">
      <c r="B273" s="8"/>
      <c r="E273" s="35"/>
      <c r="F273" s="8"/>
    </row>
    <row r="274" spans="2:6">
      <c r="B274" s="8"/>
      <c r="E274" s="35"/>
      <c r="F274" s="8"/>
    </row>
    <row r="275" spans="2:6">
      <c r="B275" s="8"/>
      <c r="E275" s="35"/>
      <c r="F275" s="8"/>
    </row>
    <row r="276" spans="2:6">
      <c r="B276" s="8"/>
      <c r="E276" s="35"/>
      <c r="F276" s="8"/>
    </row>
    <row r="277" spans="2:6">
      <c r="B277" s="8"/>
      <c r="E277" s="35"/>
      <c r="F277" s="8"/>
    </row>
    <row r="278" spans="2:6">
      <c r="B278" s="8"/>
      <c r="E278" s="35"/>
      <c r="F278" s="8"/>
    </row>
    <row r="279" spans="2:6">
      <c r="B279" s="8"/>
      <c r="E279" s="35"/>
      <c r="F279" s="8"/>
    </row>
    <row r="280" spans="2:6">
      <c r="B280" s="8"/>
      <c r="E280" s="35"/>
      <c r="F280" s="8"/>
    </row>
    <row r="281" spans="2:6">
      <c r="B281" s="8"/>
      <c r="E281" s="35"/>
      <c r="F281" s="8"/>
    </row>
    <row r="282" spans="2:6">
      <c r="B282" s="8"/>
      <c r="E282" s="35"/>
      <c r="F282" s="8"/>
    </row>
    <row r="283" spans="2:6">
      <c r="B283" s="8"/>
      <c r="E283" s="35"/>
      <c r="F283" s="8"/>
    </row>
    <row r="284" spans="2:6">
      <c r="B284" s="8"/>
      <c r="E284" s="35"/>
      <c r="F284" s="8"/>
    </row>
    <row r="285" spans="2:6">
      <c r="B285" s="8"/>
      <c r="E285" s="35"/>
      <c r="F285" s="8"/>
    </row>
    <row r="286" spans="2:6">
      <c r="B286" s="8"/>
      <c r="E286" s="35"/>
      <c r="F286" s="8"/>
    </row>
    <row r="287" spans="2:6">
      <c r="B287" s="8"/>
      <c r="E287" s="35"/>
      <c r="F287" s="8"/>
    </row>
    <row r="288" spans="2:6">
      <c r="B288" s="8"/>
      <c r="E288" s="35"/>
      <c r="F288" s="8"/>
    </row>
    <row r="289" spans="2:6">
      <c r="B289" s="8"/>
      <c r="E289" s="35"/>
      <c r="F289" s="8"/>
    </row>
    <row r="290" spans="2:6">
      <c r="B290" s="8"/>
      <c r="E290" s="35"/>
      <c r="F290" s="8"/>
    </row>
    <row r="291" spans="2:6">
      <c r="B291" s="8"/>
      <c r="E291" s="35"/>
      <c r="F291" s="8"/>
    </row>
    <row r="292" spans="2:6">
      <c r="B292" s="8"/>
      <c r="E292" s="35"/>
      <c r="F292" s="8"/>
    </row>
    <row r="293" spans="2:6">
      <c r="B293" s="8"/>
      <c r="E293" s="35"/>
      <c r="F293" s="8"/>
    </row>
    <row r="294" spans="2:6">
      <c r="B294" s="8"/>
      <c r="E294" s="35"/>
      <c r="F294" s="8"/>
    </row>
    <row r="295" spans="2:6">
      <c r="B295" s="8"/>
      <c r="E295" s="35"/>
      <c r="F295" s="8"/>
    </row>
    <row r="296" spans="2:6">
      <c r="B296" s="8"/>
      <c r="E296" s="35"/>
      <c r="F296" s="8"/>
    </row>
    <row r="297" spans="2:6">
      <c r="B297" s="8"/>
      <c r="E297" s="35"/>
      <c r="F297" s="8"/>
    </row>
    <row r="298" spans="2:6">
      <c r="B298" s="8"/>
      <c r="E298" s="35"/>
      <c r="F298" s="8"/>
    </row>
    <row r="299" spans="2:6">
      <c r="B299" s="8"/>
      <c r="E299" s="35"/>
      <c r="F299" s="8"/>
    </row>
    <row r="300" spans="2:6">
      <c r="B300" s="8"/>
      <c r="E300" s="35"/>
      <c r="F300" s="8"/>
    </row>
    <row r="301" spans="2:6">
      <c r="B301" s="8"/>
      <c r="E301" s="35"/>
      <c r="F301" s="8"/>
    </row>
    <row r="302" spans="2:6">
      <c r="B302" s="8"/>
      <c r="E302" s="35"/>
      <c r="F302" s="8"/>
    </row>
    <row r="303" spans="2:6">
      <c r="B303" s="8"/>
      <c r="E303" s="35"/>
      <c r="F303" s="8"/>
    </row>
    <row r="304" spans="2:6">
      <c r="B304" s="8"/>
      <c r="E304" s="35"/>
      <c r="F304" s="8"/>
    </row>
    <row r="305" spans="2:6">
      <c r="B305" s="8"/>
      <c r="E305" s="35"/>
      <c r="F305" s="8"/>
    </row>
    <row r="306" spans="2:6">
      <c r="B306" s="8"/>
      <c r="E306" s="35"/>
      <c r="F306" s="8"/>
    </row>
    <row r="307" spans="2:6">
      <c r="B307" s="8"/>
      <c r="E307" s="35"/>
      <c r="F307" s="8"/>
    </row>
    <row r="308" spans="2:6">
      <c r="B308" s="8"/>
      <c r="E308" s="35"/>
      <c r="F308" s="8"/>
    </row>
    <row r="309" spans="2:6">
      <c r="B309" s="8"/>
      <c r="E309" s="35"/>
      <c r="F309" s="8"/>
    </row>
    <row r="310" spans="2:6">
      <c r="B310" s="8"/>
      <c r="E310" s="35"/>
      <c r="F310" s="8"/>
    </row>
    <row r="311" spans="2:6">
      <c r="B311" s="8"/>
      <c r="E311" s="35"/>
      <c r="F311" s="8"/>
    </row>
    <row r="312" spans="2:6">
      <c r="B312" s="8"/>
      <c r="E312" s="35"/>
      <c r="F312" s="8"/>
    </row>
    <row r="313" spans="2:6">
      <c r="B313" s="8"/>
      <c r="E313" s="35"/>
      <c r="F313" s="8"/>
    </row>
    <row r="314" spans="2:6">
      <c r="B314" s="8"/>
      <c r="E314" s="35"/>
      <c r="F314" s="8"/>
    </row>
    <row r="315" spans="2:6">
      <c r="B315" s="8"/>
      <c r="E315" s="35"/>
      <c r="F315" s="8"/>
    </row>
    <row r="316" spans="2:6">
      <c r="B316" s="8"/>
      <c r="E316" s="35"/>
      <c r="F316" s="8"/>
    </row>
    <row r="317" spans="2:6">
      <c r="B317" s="8"/>
      <c r="E317" s="35"/>
      <c r="F317" s="8"/>
    </row>
    <row r="318" spans="2:6">
      <c r="B318" s="8"/>
      <c r="E318" s="35"/>
      <c r="F318" s="8"/>
    </row>
    <row r="319" spans="2:6">
      <c r="B319" s="8"/>
      <c r="E319" s="35"/>
      <c r="F319" s="8"/>
    </row>
    <row r="320" spans="2:6">
      <c r="B320" s="8"/>
      <c r="E320" s="35"/>
      <c r="F320" s="8"/>
    </row>
    <row r="321" spans="2:6">
      <c r="B321" s="8"/>
      <c r="E321" s="35"/>
      <c r="F321" s="8"/>
    </row>
    <row r="322" spans="2:6">
      <c r="B322" s="8"/>
      <c r="E322" s="35"/>
      <c r="F322" s="8"/>
    </row>
    <row r="323" spans="2:6">
      <c r="B323" s="8"/>
      <c r="E323" s="35"/>
      <c r="F323" s="8"/>
    </row>
    <row r="324" spans="2:6">
      <c r="B324" s="8"/>
      <c r="E324" s="35"/>
      <c r="F324" s="8"/>
    </row>
    <row r="325" spans="2:6">
      <c r="B325" s="8"/>
      <c r="E325" s="35"/>
      <c r="F325" s="8"/>
    </row>
    <row r="326" spans="2:6">
      <c r="B326" s="8"/>
      <c r="E326" s="35"/>
      <c r="F326" s="8"/>
    </row>
    <row r="327" spans="2:6">
      <c r="B327" s="8"/>
      <c r="E327" s="35"/>
      <c r="F327" s="8"/>
    </row>
    <row r="328" spans="2:6">
      <c r="B328" s="8"/>
      <c r="E328" s="35"/>
      <c r="F328" s="8"/>
    </row>
    <row r="329" spans="2:6">
      <c r="B329" s="8"/>
      <c r="E329" s="35"/>
      <c r="F329" s="8"/>
    </row>
    <row r="330" spans="2:6">
      <c r="B330" s="8"/>
      <c r="E330" s="35"/>
      <c r="F330" s="8"/>
    </row>
    <row r="331" spans="2:6">
      <c r="B331" s="8"/>
      <c r="F331" s="8"/>
    </row>
    <row r="332" spans="2:6">
      <c r="B332" s="8"/>
      <c r="F332" s="8"/>
    </row>
    <row r="333" spans="2:6">
      <c r="B333" s="8"/>
      <c r="F333" s="8"/>
    </row>
    <row r="334" spans="2:6">
      <c r="B334" s="8"/>
      <c r="F334" s="8"/>
    </row>
    <row r="335" spans="2:6">
      <c r="B335" s="8"/>
      <c r="F335" s="8"/>
    </row>
    <row r="336" spans="2:6">
      <c r="B336" s="8"/>
      <c r="F336" s="8"/>
    </row>
    <row r="337" spans="2:6">
      <c r="B337" s="8"/>
      <c r="F337" s="8"/>
    </row>
    <row r="338" spans="2:6">
      <c r="B338" s="8"/>
      <c r="F338" s="8"/>
    </row>
    <row r="339" spans="2:6">
      <c r="B339" s="8"/>
      <c r="F339" s="8"/>
    </row>
    <row r="340" spans="2:6">
      <c r="B340" s="8"/>
      <c r="F340" s="8"/>
    </row>
    <row r="341" spans="2:6">
      <c r="B341" s="8"/>
      <c r="F341" s="8"/>
    </row>
    <row r="342" spans="2:6">
      <c r="B342" s="8"/>
      <c r="F342" s="8"/>
    </row>
    <row r="343" spans="2:6">
      <c r="B343" s="8"/>
      <c r="F343" s="8"/>
    </row>
    <row r="344" spans="2:6">
      <c r="B344" s="8"/>
      <c r="F344" s="8"/>
    </row>
    <row r="345" spans="2:6">
      <c r="B345" s="8"/>
      <c r="F345" s="8"/>
    </row>
    <row r="346" spans="2:6">
      <c r="B346" s="8"/>
      <c r="F346" s="8"/>
    </row>
    <row r="347" spans="2:6">
      <c r="B347" s="8"/>
      <c r="F347" s="8"/>
    </row>
    <row r="348" spans="2:6">
      <c r="B348" s="8"/>
      <c r="F348" s="8"/>
    </row>
    <row r="349" spans="2:6">
      <c r="B349" s="8"/>
      <c r="F349" s="8"/>
    </row>
    <row r="350" spans="2:6">
      <c r="B350" s="8"/>
      <c r="F350" s="8"/>
    </row>
    <row r="351" spans="2:6">
      <c r="B351" s="8"/>
      <c r="F351" s="8"/>
    </row>
    <row r="352" spans="2:6">
      <c r="B352" s="8"/>
      <c r="F352" s="8"/>
    </row>
    <row r="353" spans="2:6">
      <c r="B353" s="8"/>
      <c r="F353" s="8"/>
    </row>
    <row r="354" spans="2:6">
      <c r="B354" s="8"/>
      <c r="F354" s="8"/>
    </row>
    <row r="355" spans="2:6">
      <c r="B355" s="8"/>
      <c r="F355" s="8"/>
    </row>
    <row r="356" spans="2:6">
      <c r="B356" s="8"/>
      <c r="F356" s="8"/>
    </row>
    <row r="357" spans="2:6">
      <c r="B357" s="8"/>
      <c r="F357" s="8"/>
    </row>
    <row r="358" spans="2:6">
      <c r="B358" s="8"/>
      <c r="F358" s="8"/>
    </row>
    <row r="359" spans="2:6">
      <c r="B359" s="8"/>
      <c r="F359" s="8"/>
    </row>
    <row r="360" spans="2:6">
      <c r="B360" s="8"/>
      <c r="F360" s="8"/>
    </row>
    <row r="361" spans="2:6">
      <c r="B361" s="8"/>
      <c r="F361" s="8"/>
    </row>
    <row r="362" spans="2:6">
      <c r="B362" s="8"/>
      <c r="F362" s="8"/>
    </row>
    <row r="363" spans="2:6">
      <c r="B363" s="8"/>
      <c r="F363" s="8"/>
    </row>
    <row r="364" spans="2:6">
      <c r="B364" s="8"/>
      <c r="F364" s="8"/>
    </row>
    <row r="365" spans="2:6">
      <c r="B365" s="8"/>
      <c r="F365" s="8"/>
    </row>
    <row r="366" spans="2:6">
      <c r="B366" s="8"/>
      <c r="F366" s="8"/>
    </row>
    <row r="367" spans="2:6">
      <c r="B367" s="8"/>
      <c r="F367" s="8"/>
    </row>
    <row r="368" spans="2:6">
      <c r="B368" s="8"/>
      <c r="F368" s="8"/>
    </row>
    <row r="369" spans="2:6">
      <c r="B369" s="8"/>
      <c r="F369" s="8"/>
    </row>
    <row r="370" spans="2:6">
      <c r="B370" s="8"/>
      <c r="F370" s="8"/>
    </row>
    <row r="371" spans="2:6">
      <c r="B371" s="8"/>
      <c r="F371" s="8"/>
    </row>
    <row r="372" spans="2:6">
      <c r="B372" s="8"/>
      <c r="F372" s="8"/>
    </row>
    <row r="373" spans="2:6">
      <c r="B373" s="8"/>
      <c r="F373" s="8"/>
    </row>
    <row r="374" spans="2:6">
      <c r="B374" s="8"/>
      <c r="F374" s="8"/>
    </row>
    <row r="375" spans="2:6">
      <c r="B375" s="8"/>
      <c r="F375" s="8"/>
    </row>
    <row r="376" spans="2:6">
      <c r="B376" s="8"/>
      <c r="F376" s="8"/>
    </row>
    <row r="377" spans="2:6">
      <c r="B377" s="8"/>
      <c r="F377" s="8"/>
    </row>
    <row r="378" spans="2:6">
      <c r="B378" s="8"/>
      <c r="F378" s="8"/>
    </row>
    <row r="379" spans="2:6">
      <c r="B379" s="8"/>
      <c r="F379" s="8"/>
    </row>
    <row r="380" spans="2:6">
      <c r="B380" s="8"/>
      <c r="F380" s="8"/>
    </row>
    <row r="381" spans="2:6">
      <c r="B381" s="8"/>
      <c r="F381" s="8"/>
    </row>
    <row r="382" spans="2:6">
      <c r="B382" s="8"/>
      <c r="F382" s="8"/>
    </row>
    <row r="383" spans="2:6">
      <c r="B383" s="8"/>
      <c r="F383" s="8"/>
    </row>
    <row r="384" spans="2:6">
      <c r="B384" s="8"/>
      <c r="F384" s="8"/>
    </row>
    <row r="385" spans="2:6">
      <c r="B385" s="8"/>
      <c r="F385" s="8"/>
    </row>
    <row r="386" spans="2:6">
      <c r="B386" s="8"/>
      <c r="F386" s="8"/>
    </row>
    <row r="387" spans="2:6">
      <c r="B387" s="8"/>
      <c r="F387" s="8"/>
    </row>
    <row r="388" spans="2:6">
      <c r="B388" s="8"/>
      <c r="F388" s="8"/>
    </row>
    <row r="389" spans="2:6">
      <c r="B389" s="8"/>
      <c r="F389" s="8"/>
    </row>
    <row r="390" spans="2:6">
      <c r="B390" s="8"/>
      <c r="F390" s="8"/>
    </row>
    <row r="391" spans="2:6">
      <c r="B391" s="8"/>
      <c r="F391" s="8"/>
    </row>
    <row r="392" spans="2:6">
      <c r="B392" s="8"/>
      <c r="F392" s="8"/>
    </row>
    <row r="393" spans="2:6">
      <c r="B393" s="8"/>
      <c r="F393" s="8"/>
    </row>
    <row r="394" spans="2:6">
      <c r="B394" s="8"/>
      <c r="F394" s="8"/>
    </row>
    <row r="395" spans="2:6">
      <c r="B395" s="8"/>
      <c r="F395" s="8"/>
    </row>
    <row r="396" spans="2:6">
      <c r="B396" s="8"/>
      <c r="F396" s="8"/>
    </row>
    <row r="397" spans="2:6">
      <c r="B397" s="8"/>
      <c r="F397" s="8"/>
    </row>
    <row r="398" spans="2:6">
      <c r="B398" s="8"/>
      <c r="F398" s="8"/>
    </row>
    <row r="399" spans="2:6">
      <c r="B399" s="8"/>
      <c r="F399" s="8"/>
    </row>
    <row r="400" spans="2:6">
      <c r="B400" s="8"/>
      <c r="F400" s="8"/>
    </row>
    <row r="401" spans="2:6">
      <c r="B401" s="8"/>
      <c r="F401" s="8"/>
    </row>
    <row r="402" spans="2:6">
      <c r="B402" s="8"/>
      <c r="F402" s="8"/>
    </row>
    <row r="403" spans="2:6">
      <c r="B403" s="8"/>
      <c r="F403" s="8"/>
    </row>
    <row r="404" spans="2:6">
      <c r="B404" s="8"/>
      <c r="F404" s="8"/>
    </row>
    <row r="405" spans="2:6">
      <c r="B405" s="8"/>
      <c r="F405" s="8"/>
    </row>
    <row r="406" spans="2:6">
      <c r="B406" s="8"/>
      <c r="F406" s="8"/>
    </row>
    <row r="407" spans="2:6">
      <c r="B407" s="8"/>
      <c r="F407" s="8"/>
    </row>
    <row r="408" spans="2:6">
      <c r="B408" s="8"/>
      <c r="F408" s="8"/>
    </row>
    <row r="409" spans="2:6">
      <c r="B409" s="8"/>
      <c r="F409" s="8"/>
    </row>
    <row r="410" spans="2:6">
      <c r="B410" s="8"/>
      <c r="F410" s="8"/>
    </row>
    <row r="411" spans="2:6">
      <c r="B411" s="8"/>
      <c r="F411" s="8"/>
    </row>
    <row r="412" spans="2:6">
      <c r="B412" s="8"/>
      <c r="F412" s="8"/>
    </row>
    <row r="413" spans="2:6">
      <c r="B413" s="8"/>
      <c r="F413" s="8"/>
    </row>
    <row r="414" spans="2:6">
      <c r="B414" s="8"/>
      <c r="F414" s="8"/>
    </row>
    <row r="415" spans="2:6">
      <c r="B415" s="8"/>
      <c r="F415" s="8"/>
    </row>
    <row r="416" spans="2:6">
      <c r="B416" s="8"/>
      <c r="F416" s="8"/>
    </row>
    <row r="417" spans="2:6">
      <c r="B417" s="8"/>
      <c r="F417" s="8"/>
    </row>
    <row r="418" spans="2:6">
      <c r="B418" s="8"/>
      <c r="F418" s="8"/>
    </row>
    <row r="419" spans="2:6">
      <c r="B419" s="8"/>
      <c r="F419" s="8"/>
    </row>
    <row r="420" spans="2:6">
      <c r="B420" s="8"/>
      <c r="F420" s="8"/>
    </row>
    <row r="421" spans="2:6">
      <c r="B421" s="8"/>
      <c r="F421" s="8"/>
    </row>
    <row r="422" spans="2:6">
      <c r="B422" s="8"/>
      <c r="F422" s="8"/>
    </row>
    <row r="423" spans="2:6">
      <c r="B423" s="8"/>
      <c r="F423" s="8"/>
    </row>
    <row r="424" spans="2:6">
      <c r="B424" s="8"/>
      <c r="F424" s="8"/>
    </row>
    <row r="425" spans="2:6">
      <c r="B425" s="8"/>
      <c r="F425" s="8"/>
    </row>
    <row r="426" spans="2:6">
      <c r="B426" s="8"/>
      <c r="F426" s="8"/>
    </row>
    <row r="427" spans="2:6">
      <c r="B427" s="8"/>
      <c r="F427" s="8"/>
    </row>
    <row r="428" spans="2:6">
      <c r="B428" s="8"/>
      <c r="F428" s="8"/>
    </row>
    <row r="429" spans="2:6">
      <c r="B429" s="8"/>
      <c r="F429" s="8"/>
    </row>
    <row r="430" spans="2:6">
      <c r="B430" s="8"/>
      <c r="F430" s="8"/>
    </row>
    <row r="431" spans="2:6">
      <c r="B431" s="8"/>
      <c r="F431" s="8"/>
    </row>
    <row r="432" spans="2:6">
      <c r="B432" s="8"/>
      <c r="F432" s="8"/>
    </row>
    <row r="433" spans="2:6">
      <c r="B433" s="8"/>
      <c r="F433" s="8"/>
    </row>
    <row r="434" spans="2:6">
      <c r="B434" s="8"/>
      <c r="F434" s="8"/>
    </row>
    <row r="435" spans="2:6">
      <c r="B435" s="8"/>
      <c r="F435" s="8"/>
    </row>
    <row r="436" spans="2:6">
      <c r="B436" s="8"/>
      <c r="F436" s="8"/>
    </row>
    <row r="437" spans="2:6">
      <c r="B437" s="8"/>
      <c r="F437" s="8"/>
    </row>
    <row r="438" spans="2:6">
      <c r="B438" s="8"/>
      <c r="F438" s="8"/>
    </row>
    <row r="439" spans="2:6">
      <c r="B439" s="8"/>
      <c r="F439" s="8"/>
    </row>
    <row r="440" spans="2:6">
      <c r="B440" s="8"/>
      <c r="F440" s="8"/>
    </row>
    <row r="441" spans="2:6">
      <c r="B441" s="8"/>
      <c r="F441" s="8"/>
    </row>
    <row r="442" spans="2:6">
      <c r="B442" s="8"/>
      <c r="F442" s="8"/>
    </row>
    <row r="443" spans="2:6">
      <c r="B443" s="8"/>
      <c r="F443" s="8"/>
    </row>
    <row r="444" spans="2:6">
      <c r="B444" s="8"/>
      <c r="F444" s="8"/>
    </row>
    <row r="445" spans="2:6">
      <c r="B445" s="8"/>
      <c r="F445" s="8"/>
    </row>
    <row r="446" spans="2:6">
      <c r="B446" s="8"/>
      <c r="F446" s="8"/>
    </row>
    <row r="447" spans="2:6">
      <c r="B447" s="8"/>
      <c r="F447" s="8"/>
    </row>
    <row r="448" spans="2:6">
      <c r="B448" s="8"/>
      <c r="F448" s="8"/>
    </row>
    <row r="449" spans="2:6">
      <c r="B449" s="8"/>
      <c r="F449" s="8"/>
    </row>
    <row r="450" spans="2:6">
      <c r="B450" s="8"/>
      <c r="F450" s="8"/>
    </row>
    <row r="451" spans="2:6">
      <c r="B451" s="8"/>
      <c r="F451" s="8"/>
    </row>
    <row r="452" spans="2:6">
      <c r="B452" s="8"/>
      <c r="F452" s="8"/>
    </row>
    <row r="453" spans="2:6">
      <c r="B453" s="8"/>
      <c r="F453" s="8"/>
    </row>
    <row r="454" spans="2:6">
      <c r="B454" s="8"/>
      <c r="F454" s="8"/>
    </row>
    <row r="455" spans="2:6">
      <c r="B455" s="8"/>
      <c r="F455" s="8"/>
    </row>
    <row r="456" spans="2:6">
      <c r="B456" s="8"/>
      <c r="F456" s="8"/>
    </row>
    <row r="457" spans="2:6">
      <c r="B457" s="8"/>
      <c r="F457" s="8"/>
    </row>
    <row r="458" spans="2:6">
      <c r="B458" s="8"/>
      <c r="F458" s="8"/>
    </row>
    <row r="459" spans="2:6">
      <c r="B459" s="8"/>
      <c r="F459" s="8"/>
    </row>
    <row r="460" spans="2:6">
      <c r="B460" s="8"/>
      <c r="F460" s="8"/>
    </row>
    <row r="461" spans="2:6">
      <c r="B461" s="8"/>
      <c r="F461" s="8"/>
    </row>
    <row r="462" spans="2:6">
      <c r="B462" s="8"/>
      <c r="F462" s="8"/>
    </row>
    <row r="463" spans="2:6">
      <c r="B463" s="8"/>
      <c r="F463" s="8"/>
    </row>
    <row r="464" spans="2:6">
      <c r="B464" s="8"/>
      <c r="F464" s="8"/>
    </row>
    <row r="465" spans="2:6">
      <c r="B465" s="8"/>
      <c r="F465" s="8"/>
    </row>
    <row r="466" spans="2:6">
      <c r="B466" s="8"/>
      <c r="F466" s="8"/>
    </row>
    <row r="467" spans="2:6">
      <c r="B467" s="8"/>
      <c r="F467" s="8"/>
    </row>
    <row r="468" spans="2:6">
      <c r="B468" s="8"/>
      <c r="F468" s="8"/>
    </row>
    <row r="469" spans="2:6">
      <c r="B469" s="8"/>
      <c r="F469" s="8"/>
    </row>
    <row r="470" spans="2:6">
      <c r="B470" s="8"/>
      <c r="F470" s="8"/>
    </row>
    <row r="471" spans="2:6">
      <c r="B471" s="8"/>
      <c r="F471" s="8"/>
    </row>
    <row r="472" spans="2:6">
      <c r="B472" s="8"/>
      <c r="F472" s="8"/>
    </row>
    <row r="473" spans="2:6">
      <c r="B473" s="8"/>
      <c r="F473" s="8"/>
    </row>
    <row r="474" spans="2:6">
      <c r="B474" s="8"/>
      <c r="F474" s="8"/>
    </row>
    <row r="475" spans="2:6">
      <c r="B475" s="8"/>
      <c r="F475" s="8"/>
    </row>
    <row r="476" spans="2:6">
      <c r="B476" s="8"/>
      <c r="F476" s="8"/>
    </row>
    <row r="477" spans="2:6">
      <c r="B477" s="8"/>
      <c r="F477" s="8"/>
    </row>
    <row r="478" spans="2:6">
      <c r="B478" s="8"/>
      <c r="F478" s="8"/>
    </row>
    <row r="479" spans="2:6">
      <c r="B479" s="8"/>
      <c r="F479" s="8"/>
    </row>
    <row r="480" spans="2:6">
      <c r="B480" s="8"/>
      <c r="F480" s="8"/>
    </row>
    <row r="481" spans="2:6">
      <c r="B481" s="8"/>
      <c r="F481" s="8"/>
    </row>
    <row r="482" spans="2:6">
      <c r="B482" s="8"/>
      <c r="F482" s="8"/>
    </row>
    <row r="483" spans="2:6">
      <c r="B483" s="8"/>
      <c r="F483" s="8"/>
    </row>
    <row r="484" spans="2:6">
      <c r="B484" s="8"/>
      <c r="F484" s="8"/>
    </row>
    <row r="485" spans="2:6">
      <c r="B485" s="8"/>
      <c r="F485" s="8"/>
    </row>
    <row r="486" spans="2:6">
      <c r="B486" s="8"/>
      <c r="F486" s="8"/>
    </row>
    <row r="487" spans="2:6">
      <c r="B487" s="8"/>
      <c r="F487" s="8"/>
    </row>
    <row r="488" spans="2:6">
      <c r="B488" s="8"/>
      <c r="F488" s="8"/>
    </row>
    <row r="489" spans="2:6">
      <c r="B489" s="8"/>
      <c r="F489" s="8"/>
    </row>
    <row r="490" spans="2:6">
      <c r="B490" s="8"/>
      <c r="F490" s="8"/>
    </row>
    <row r="491" spans="2:6">
      <c r="B491" s="8"/>
      <c r="F491" s="8"/>
    </row>
    <row r="492" spans="2:6">
      <c r="B492" s="8"/>
      <c r="F492" s="8"/>
    </row>
    <row r="493" spans="2:6">
      <c r="B493" s="8"/>
      <c r="F493" s="8"/>
    </row>
    <row r="494" spans="2:6">
      <c r="B494" s="8"/>
      <c r="F494" s="8"/>
    </row>
    <row r="495" spans="2:6">
      <c r="B495" s="8"/>
      <c r="F495" s="8"/>
    </row>
    <row r="496" spans="2:6">
      <c r="B496" s="8"/>
      <c r="F496" s="8"/>
    </row>
    <row r="497" spans="2:6">
      <c r="B497" s="8"/>
      <c r="F497" s="8"/>
    </row>
    <row r="498" spans="2:6">
      <c r="B498" s="8"/>
      <c r="F498" s="8"/>
    </row>
    <row r="499" spans="2:6">
      <c r="B499" s="8"/>
      <c r="F499" s="8"/>
    </row>
    <row r="500" spans="2:6">
      <c r="B500" s="8"/>
      <c r="F500" s="8"/>
    </row>
    <row r="501" spans="2:6">
      <c r="B501" s="8"/>
      <c r="F501" s="8"/>
    </row>
    <row r="502" spans="2:6">
      <c r="B502" s="8"/>
      <c r="F502" s="8"/>
    </row>
    <row r="503" spans="2:6">
      <c r="B503" s="8"/>
      <c r="F503" s="8"/>
    </row>
    <row r="504" spans="2:6">
      <c r="B504" s="8"/>
      <c r="F504" s="8"/>
    </row>
    <row r="505" spans="2:6">
      <c r="B505" s="8"/>
      <c r="F505" s="8"/>
    </row>
    <row r="506" spans="2:6">
      <c r="B506" s="8"/>
      <c r="F506" s="8"/>
    </row>
    <row r="507" spans="2:6">
      <c r="B507" s="8"/>
      <c r="F507" s="8"/>
    </row>
    <row r="508" spans="2:6">
      <c r="B508" s="8"/>
      <c r="F508" s="8"/>
    </row>
    <row r="509" spans="2:6">
      <c r="B509" s="8"/>
      <c r="F509" s="8"/>
    </row>
    <row r="510" spans="2:6">
      <c r="B510" s="8"/>
      <c r="F510" s="8"/>
    </row>
    <row r="511" spans="2:6">
      <c r="B511" s="8"/>
      <c r="F511" s="8"/>
    </row>
    <row r="512" spans="2:6">
      <c r="B512" s="8"/>
      <c r="F512" s="8"/>
    </row>
    <row r="513" spans="2:6">
      <c r="B513" s="8"/>
      <c r="F513" s="8"/>
    </row>
    <row r="514" spans="2:6">
      <c r="B514" s="8"/>
      <c r="F514" s="8"/>
    </row>
    <row r="515" spans="2:6">
      <c r="B515" s="8"/>
      <c r="F515" s="8"/>
    </row>
    <row r="516" spans="2:6">
      <c r="B516" s="8"/>
      <c r="F516" s="8"/>
    </row>
    <row r="517" spans="2:6">
      <c r="B517" s="8"/>
      <c r="F517" s="8"/>
    </row>
    <row r="518" spans="2:6">
      <c r="B518" s="8"/>
      <c r="F518" s="8"/>
    </row>
    <row r="519" spans="2:6">
      <c r="B519" s="8"/>
      <c r="F519" s="8"/>
    </row>
    <row r="520" spans="2:6">
      <c r="B520" s="8"/>
      <c r="F520" s="8"/>
    </row>
    <row r="521" spans="2:6">
      <c r="B521" s="8"/>
      <c r="F521" s="8"/>
    </row>
    <row r="522" spans="2:6">
      <c r="B522" s="8"/>
      <c r="F522" s="8"/>
    </row>
    <row r="523" spans="2:6">
      <c r="B523" s="8"/>
      <c r="F523" s="8"/>
    </row>
    <row r="524" spans="2:6">
      <c r="B524" s="8"/>
      <c r="F524" s="8"/>
    </row>
    <row r="525" spans="2:6">
      <c r="B525" s="8"/>
      <c r="F525" s="8"/>
    </row>
    <row r="526" spans="2:6">
      <c r="B526" s="8"/>
      <c r="F526" s="8"/>
    </row>
    <row r="527" spans="2:6">
      <c r="B527" s="8"/>
      <c r="F527" s="8"/>
    </row>
    <row r="528" spans="2:6">
      <c r="B528" s="8"/>
      <c r="F528" s="8"/>
    </row>
    <row r="529" spans="2:6">
      <c r="B529" s="8"/>
      <c r="F529" s="8"/>
    </row>
    <row r="530" spans="2:6">
      <c r="B530" s="8"/>
      <c r="F530" s="8"/>
    </row>
    <row r="531" spans="2:6">
      <c r="B531" s="8"/>
      <c r="F531" s="8"/>
    </row>
    <row r="532" spans="2:6">
      <c r="B532" s="8"/>
      <c r="F532" s="8"/>
    </row>
    <row r="533" spans="2:6">
      <c r="B533" s="8"/>
      <c r="F533" s="8"/>
    </row>
    <row r="534" spans="2:6">
      <c r="B534" s="8"/>
      <c r="F534" s="8"/>
    </row>
    <row r="535" spans="2:6">
      <c r="B535" s="8"/>
      <c r="F535" s="8"/>
    </row>
    <row r="536" spans="2:6">
      <c r="B536" s="8"/>
      <c r="F536" s="8"/>
    </row>
    <row r="537" spans="2:6">
      <c r="B537" s="8"/>
      <c r="F537" s="8"/>
    </row>
    <row r="538" spans="2:6">
      <c r="B538" s="8"/>
      <c r="F538" s="8"/>
    </row>
    <row r="539" spans="2:6">
      <c r="B539" s="8"/>
      <c r="F539" s="8"/>
    </row>
    <row r="540" spans="2:6">
      <c r="B540" s="8"/>
      <c r="F540" s="8"/>
    </row>
    <row r="541" spans="2:6">
      <c r="B541" s="8"/>
      <c r="F541" s="8"/>
    </row>
    <row r="542" spans="2:6">
      <c r="B542" s="8"/>
      <c r="F542" s="8"/>
    </row>
    <row r="543" spans="2:6">
      <c r="B543" s="8"/>
      <c r="F543" s="8"/>
    </row>
    <row r="544" spans="2:6">
      <c r="B544" s="8"/>
      <c r="F544" s="8"/>
    </row>
    <row r="545" spans="2:6">
      <c r="B545" s="8"/>
      <c r="F545" s="8"/>
    </row>
    <row r="546" spans="2:6">
      <c r="B546" s="8"/>
      <c r="F546" s="8"/>
    </row>
    <row r="547" spans="2:6">
      <c r="B547" s="8"/>
      <c r="F547" s="8"/>
    </row>
    <row r="548" spans="2:6">
      <c r="B548" s="8"/>
      <c r="F548" s="8"/>
    </row>
    <row r="549" spans="2:6">
      <c r="B549" s="8"/>
      <c r="F549" s="8"/>
    </row>
    <row r="550" spans="2:6">
      <c r="B550" s="8"/>
      <c r="F550" s="8"/>
    </row>
    <row r="551" spans="2:6">
      <c r="B551" s="8"/>
      <c r="F551" s="8"/>
    </row>
    <row r="552" spans="2:6">
      <c r="B552" s="8"/>
      <c r="F552" s="8"/>
    </row>
    <row r="553" spans="2:6">
      <c r="B553" s="8"/>
      <c r="F553" s="8"/>
    </row>
    <row r="554" spans="2:6">
      <c r="B554" s="8"/>
      <c r="F554" s="8"/>
    </row>
    <row r="555" spans="2:6">
      <c r="B555" s="8"/>
      <c r="F555" s="8"/>
    </row>
    <row r="556" spans="2:6">
      <c r="B556" s="8"/>
      <c r="F556" s="8"/>
    </row>
    <row r="557" spans="2:6">
      <c r="B557" s="8"/>
      <c r="F557" s="8"/>
    </row>
    <row r="558" spans="2:6">
      <c r="B558" s="8"/>
      <c r="F558" s="8"/>
    </row>
    <row r="559" spans="2:6">
      <c r="B559" s="8"/>
      <c r="F559" s="8"/>
    </row>
    <row r="560" spans="2:6">
      <c r="B560" s="8"/>
      <c r="F560" s="8"/>
    </row>
    <row r="561" spans="2:6">
      <c r="B561" s="8"/>
      <c r="F561" s="8"/>
    </row>
    <row r="562" spans="2:6">
      <c r="B562" s="8"/>
      <c r="F562" s="8"/>
    </row>
    <row r="563" spans="2:6">
      <c r="B563" s="8"/>
      <c r="F563" s="8"/>
    </row>
    <row r="564" spans="2:6">
      <c r="B564" s="8"/>
      <c r="F564" s="8"/>
    </row>
    <row r="565" spans="2:6">
      <c r="B565" s="8"/>
      <c r="F565" s="8"/>
    </row>
    <row r="566" spans="2:6">
      <c r="B566" s="8"/>
      <c r="F566" s="8"/>
    </row>
    <row r="567" spans="2:6">
      <c r="B567" s="8"/>
      <c r="F567" s="8"/>
    </row>
    <row r="568" spans="2:6">
      <c r="B568" s="8"/>
      <c r="F568" s="8"/>
    </row>
    <row r="569" spans="2:6">
      <c r="B569" s="8"/>
      <c r="F569" s="8"/>
    </row>
    <row r="570" spans="2:6">
      <c r="B570" s="8"/>
      <c r="F570" s="8"/>
    </row>
    <row r="571" spans="2:6">
      <c r="B571" s="8"/>
      <c r="F571" s="8"/>
    </row>
    <row r="572" spans="2:6">
      <c r="B572" s="8"/>
      <c r="F572" s="8"/>
    </row>
    <row r="573" spans="2:6">
      <c r="B573" s="8"/>
      <c r="F573" s="8"/>
    </row>
    <row r="574" spans="2:6">
      <c r="B574" s="8"/>
      <c r="F574" s="8"/>
    </row>
    <row r="575" spans="2:6">
      <c r="B575" s="8"/>
      <c r="F575" s="8"/>
    </row>
    <row r="576" spans="2:6">
      <c r="B576" s="8"/>
      <c r="F576" s="8"/>
    </row>
    <row r="577" spans="2:6">
      <c r="B577" s="8"/>
      <c r="F577" s="8"/>
    </row>
    <row r="578" spans="2:6">
      <c r="B578" s="8"/>
      <c r="F578" s="8"/>
    </row>
    <row r="579" spans="2:6">
      <c r="B579" s="8"/>
      <c r="F579" s="8"/>
    </row>
    <row r="580" spans="2:6">
      <c r="B580" s="8"/>
      <c r="F580" s="8"/>
    </row>
    <row r="581" spans="2:6">
      <c r="B581" s="8"/>
      <c r="F581" s="8"/>
    </row>
    <row r="582" spans="2:6">
      <c r="B582" s="8"/>
      <c r="F582" s="8"/>
    </row>
    <row r="583" spans="2:6">
      <c r="B583" s="8"/>
      <c r="F583" s="8"/>
    </row>
    <row r="584" spans="2:6">
      <c r="B584" s="8"/>
      <c r="F584" s="8"/>
    </row>
    <row r="585" spans="2:6">
      <c r="B585" s="8"/>
      <c r="F585" s="8"/>
    </row>
    <row r="586" spans="2:6">
      <c r="B586" s="8"/>
      <c r="F586" s="8"/>
    </row>
    <row r="587" spans="2:6">
      <c r="B587" s="8"/>
      <c r="F587" s="8"/>
    </row>
    <row r="588" spans="2:6">
      <c r="B588" s="8"/>
      <c r="F588" s="8"/>
    </row>
    <row r="589" spans="2:6">
      <c r="B589" s="8"/>
      <c r="F589" s="8"/>
    </row>
    <row r="590" spans="2:6">
      <c r="B590" s="8"/>
      <c r="F590" s="8"/>
    </row>
    <row r="591" spans="2:6">
      <c r="B591" s="8"/>
      <c r="F591" s="8"/>
    </row>
    <row r="592" spans="2:6">
      <c r="B592" s="8"/>
      <c r="F592" s="8"/>
    </row>
    <row r="593" spans="2:6">
      <c r="B593" s="8"/>
      <c r="F593" s="8"/>
    </row>
    <row r="594" spans="2:6">
      <c r="B594" s="8"/>
      <c r="F594" s="8"/>
    </row>
    <row r="595" spans="2:6">
      <c r="B595" s="8"/>
      <c r="F595" s="8"/>
    </row>
    <row r="596" spans="2:6">
      <c r="B596" s="8"/>
      <c r="F596" s="8"/>
    </row>
    <row r="597" spans="2:6">
      <c r="B597" s="8"/>
      <c r="F597" s="8"/>
    </row>
    <row r="598" spans="2:6">
      <c r="B598" s="8"/>
      <c r="F598" s="8"/>
    </row>
    <row r="599" spans="2:6">
      <c r="B599" s="8"/>
      <c r="F599" s="8"/>
    </row>
    <row r="600" spans="2:6">
      <c r="B600" s="8"/>
      <c r="F600" s="8"/>
    </row>
    <row r="601" spans="2:6">
      <c r="B601" s="8"/>
      <c r="F601" s="8"/>
    </row>
    <row r="602" spans="2:6">
      <c r="B602" s="8"/>
      <c r="F602" s="8"/>
    </row>
    <row r="603" spans="2:6">
      <c r="B603" s="8"/>
      <c r="F603" s="8"/>
    </row>
    <row r="604" spans="2:6">
      <c r="B604" s="8"/>
      <c r="F604" s="8"/>
    </row>
    <row r="605" spans="2:6">
      <c r="B605" s="8"/>
      <c r="F605" s="8"/>
    </row>
    <row r="606" spans="2:6">
      <c r="B606" s="8"/>
      <c r="F606" s="8"/>
    </row>
    <row r="607" spans="2:6">
      <c r="B607" s="8"/>
      <c r="F607" s="8"/>
    </row>
    <row r="608" spans="2:6">
      <c r="B608" s="8"/>
      <c r="F608" s="8"/>
    </row>
    <row r="609" spans="2:6">
      <c r="B609" s="8"/>
      <c r="F609" s="8"/>
    </row>
    <row r="610" spans="2:6">
      <c r="B610" s="8"/>
      <c r="F610" s="8"/>
    </row>
    <row r="611" spans="2:6">
      <c r="B611" s="8"/>
      <c r="F611" s="8"/>
    </row>
    <row r="612" spans="2:6">
      <c r="B612" s="8"/>
      <c r="F612" s="8"/>
    </row>
    <row r="613" spans="2:6">
      <c r="B613" s="8"/>
      <c r="F613" s="8"/>
    </row>
    <row r="614" spans="2:6">
      <c r="B614" s="8"/>
      <c r="F614" s="8"/>
    </row>
    <row r="615" spans="2:6">
      <c r="B615" s="8"/>
      <c r="F615" s="8"/>
    </row>
    <row r="616" spans="2:6">
      <c r="B616" s="8"/>
      <c r="F616" s="8"/>
    </row>
    <row r="617" spans="2:6">
      <c r="B617" s="8"/>
      <c r="F617" s="8"/>
    </row>
    <row r="618" spans="2:6">
      <c r="B618" s="8"/>
      <c r="F618" s="8"/>
    </row>
    <row r="619" spans="2:6">
      <c r="B619" s="8"/>
      <c r="F619" s="8"/>
    </row>
    <row r="620" spans="2:6">
      <c r="B620" s="8"/>
      <c r="F620" s="8"/>
    </row>
    <row r="621" spans="2:6">
      <c r="B621" s="8"/>
      <c r="F621" s="8"/>
    </row>
    <row r="622" spans="2:6">
      <c r="B622" s="8"/>
      <c r="F622" s="8"/>
    </row>
    <row r="623" spans="2:6">
      <c r="B623" s="8"/>
      <c r="F623" s="8"/>
    </row>
    <row r="624" spans="2:6">
      <c r="B624" s="8"/>
      <c r="F624" s="8"/>
    </row>
    <row r="625" spans="2:6">
      <c r="B625" s="8"/>
      <c r="F625" s="8"/>
    </row>
    <row r="626" spans="2:6">
      <c r="B626" s="8"/>
      <c r="F626" s="8"/>
    </row>
    <row r="627" spans="2:6">
      <c r="B627" s="8"/>
      <c r="F627" s="8"/>
    </row>
    <row r="628" spans="2:6">
      <c r="B628" s="8"/>
      <c r="F628" s="8"/>
    </row>
    <row r="629" spans="2:6">
      <c r="B629" s="8"/>
      <c r="F629" s="8"/>
    </row>
    <row r="630" spans="2:6">
      <c r="B630" s="8"/>
      <c r="F630" s="8"/>
    </row>
    <row r="631" spans="2:6">
      <c r="B631" s="8"/>
      <c r="F631" s="8"/>
    </row>
    <row r="632" spans="2:6">
      <c r="B632" s="8"/>
      <c r="F632" s="8"/>
    </row>
    <row r="633" spans="2:6">
      <c r="B633" s="8"/>
      <c r="F633" s="8"/>
    </row>
    <row r="634" spans="2:6">
      <c r="B634" s="8"/>
      <c r="F634" s="8"/>
    </row>
    <row r="635" spans="2:6">
      <c r="B635" s="8"/>
      <c r="F635" s="8"/>
    </row>
    <row r="636" spans="2:6">
      <c r="B636" s="8"/>
      <c r="F636" s="8"/>
    </row>
    <row r="637" spans="2:6">
      <c r="B637" s="8"/>
      <c r="F637" s="8"/>
    </row>
    <row r="638" spans="2:6">
      <c r="B638" s="8"/>
      <c r="F638" s="8"/>
    </row>
    <row r="639" spans="2:6">
      <c r="B639" s="8"/>
      <c r="F639" s="8"/>
    </row>
    <row r="640" spans="2:6">
      <c r="B640" s="8"/>
      <c r="F640" s="8"/>
    </row>
    <row r="641" spans="2:6">
      <c r="B641" s="8"/>
      <c r="F641" s="8"/>
    </row>
    <row r="642" spans="2:6">
      <c r="B642" s="8"/>
      <c r="F642" s="8"/>
    </row>
    <row r="643" spans="2:6">
      <c r="B643" s="8"/>
      <c r="F643" s="8"/>
    </row>
    <row r="644" spans="2:6">
      <c r="B644" s="8"/>
      <c r="F644" s="8"/>
    </row>
    <row r="645" spans="2:6">
      <c r="B645" s="8"/>
      <c r="F645" s="8"/>
    </row>
    <row r="646" spans="2:6">
      <c r="B646" s="8"/>
      <c r="F646" s="8"/>
    </row>
    <row r="647" spans="2:6">
      <c r="B647" s="8"/>
      <c r="F647" s="8"/>
    </row>
    <row r="648" spans="2:6">
      <c r="B648" s="8"/>
      <c r="F648" s="8"/>
    </row>
    <row r="649" spans="2:6">
      <c r="B649" s="8"/>
      <c r="F649" s="8"/>
    </row>
    <row r="650" spans="2:6">
      <c r="B650" s="8"/>
      <c r="F650" s="8"/>
    </row>
    <row r="651" spans="2:6">
      <c r="B651" s="8"/>
      <c r="F651" s="8"/>
    </row>
    <row r="652" spans="2:6">
      <c r="B652" s="8"/>
      <c r="F652" s="8"/>
    </row>
    <row r="653" spans="2:6">
      <c r="B653" s="8"/>
      <c r="F653" s="8"/>
    </row>
    <row r="654" spans="2:6">
      <c r="B654" s="8"/>
      <c r="F654" s="8"/>
    </row>
    <row r="655" spans="2:6">
      <c r="B655" s="8"/>
      <c r="F655" s="8"/>
    </row>
    <row r="656" spans="2:6">
      <c r="B656" s="8"/>
      <c r="F656" s="8"/>
    </row>
    <row r="657" spans="2:6">
      <c r="B657" s="8"/>
      <c r="F657" s="8"/>
    </row>
    <row r="658" spans="2:6">
      <c r="B658" s="8"/>
      <c r="F658" s="8"/>
    </row>
    <row r="659" spans="2:6">
      <c r="B659" s="8"/>
      <c r="F659" s="8"/>
    </row>
    <row r="660" spans="2:6">
      <c r="B660" s="8"/>
      <c r="F660" s="8"/>
    </row>
    <row r="661" spans="2:6">
      <c r="B661" s="8"/>
      <c r="F661" s="8"/>
    </row>
    <row r="662" spans="2:6">
      <c r="B662" s="8"/>
      <c r="F662" s="8"/>
    </row>
    <row r="663" spans="2:6">
      <c r="B663" s="8"/>
      <c r="F663" s="8"/>
    </row>
    <row r="664" spans="2:6">
      <c r="B664" s="8"/>
      <c r="F664" s="8"/>
    </row>
    <row r="665" spans="2:6">
      <c r="B665" s="8"/>
      <c r="F665" s="8"/>
    </row>
    <row r="666" spans="2:6">
      <c r="B666" s="8"/>
      <c r="F666" s="8"/>
    </row>
    <row r="667" spans="2:6">
      <c r="B667" s="8"/>
      <c r="F667" s="8"/>
    </row>
    <row r="668" spans="2:6">
      <c r="B668" s="8"/>
      <c r="F668" s="8"/>
    </row>
    <row r="669" spans="2:6">
      <c r="B669" s="8"/>
      <c r="F669" s="8"/>
    </row>
    <row r="670" spans="2:6">
      <c r="B670" s="8"/>
      <c r="F670" s="8"/>
    </row>
    <row r="671" spans="2:6">
      <c r="B671" s="8"/>
      <c r="F671" s="8"/>
    </row>
    <row r="672" spans="2:6">
      <c r="B672" s="8"/>
      <c r="F672" s="8"/>
    </row>
    <row r="673" spans="2:6">
      <c r="B673" s="8"/>
      <c r="F673" s="8"/>
    </row>
    <row r="674" spans="2:6">
      <c r="B674" s="8"/>
      <c r="F674" s="8"/>
    </row>
    <row r="675" spans="2:6">
      <c r="B675" s="8"/>
      <c r="F675" s="8"/>
    </row>
    <row r="676" spans="2:6">
      <c r="B676" s="8"/>
      <c r="F676" s="8"/>
    </row>
    <row r="677" spans="2:6">
      <c r="B677" s="8"/>
      <c r="F677" s="8"/>
    </row>
    <row r="678" spans="2:6">
      <c r="B678" s="8"/>
      <c r="F678" s="8"/>
    </row>
    <row r="679" spans="2:6">
      <c r="B679" s="8"/>
      <c r="F679" s="8"/>
    </row>
    <row r="680" spans="2:6">
      <c r="B680" s="8"/>
      <c r="F680" s="8"/>
    </row>
    <row r="681" spans="2:6">
      <c r="B681" s="8"/>
      <c r="F681" s="8"/>
    </row>
    <row r="682" spans="2:6">
      <c r="B682" s="8"/>
      <c r="F682" s="8"/>
    </row>
    <row r="683" spans="2:6">
      <c r="B683" s="8"/>
      <c r="F683" s="8"/>
    </row>
    <row r="684" spans="2:6">
      <c r="B684" s="8"/>
      <c r="F684" s="8"/>
    </row>
    <row r="685" spans="2:6">
      <c r="B685" s="8"/>
      <c r="F685" s="8"/>
    </row>
    <row r="686" spans="2:6">
      <c r="B686" s="8"/>
      <c r="F686" s="8"/>
    </row>
    <row r="687" spans="2:6">
      <c r="B687" s="8"/>
      <c r="F687" s="8"/>
    </row>
    <row r="688" spans="2:6">
      <c r="B688" s="8"/>
      <c r="F688" s="8"/>
    </row>
    <row r="689" spans="2:6">
      <c r="B689" s="8"/>
      <c r="F689" s="8"/>
    </row>
    <row r="690" spans="2:6">
      <c r="B690" s="8"/>
      <c r="F690" s="8"/>
    </row>
    <row r="691" spans="2:6">
      <c r="B691" s="8"/>
      <c r="F691" s="8"/>
    </row>
    <row r="692" spans="2:6">
      <c r="B692" s="8"/>
      <c r="F692" s="8"/>
    </row>
    <row r="693" spans="2:6">
      <c r="B693" s="8"/>
      <c r="F693" s="8"/>
    </row>
    <row r="694" spans="2:6">
      <c r="B694" s="8"/>
      <c r="F694" s="8"/>
    </row>
    <row r="695" spans="2:6">
      <c r="B695" s="8"/>
      <c r="F695" s="8"/>
    </row>
    <row r="696" spans="2:6">
      <c r="B696" s="8"/>
      <c r="F696" s="8"/>
    </row>
    <row r="697" spans="2:6">
      <c r="B697" s="8"/>
      <c r="F697" s="8"/>
    </row>
    <row r="698" spans="2:6">
      <c r="B698" s="8"/>
      <c r="F698" s="8"/>
    </row>
    <row r="699" spans="2:6">
      <c r="B699" s="8"/>
      <c r="F699" s="8"/>
    </row>
    <row r="700" spans="2:6">
      <c r="B700" s="8"/>
      <c r="F700" s="8"/>
    </row>
    <row r="701" spans="2:6">
      <c r="B701" s="8"/>
      <c r="F701" s="8"/>
    </row>
    <row r="702" spans="2:6">
      <c r="B702" s="8"/>
      <c r="F702" s="8"/>
    </row>
    <row r="703" spans="2:6">
      <c r="B703" s="8"/>
      <c r="F703" s="8"/>
    </row>
    <row r="704" spans="2:6">
      <c r="B704" s="8"/>
      <c r="F704" s="8"/>
    </row>
    <row r="705" spans="2:6">
      <c r="B705" s="8"/>
      <c r="F705" s="8"/>
    </row>
    <row r="706" spans="2:6">
      <c r="B706" s="8"/>
      <c r="F706" s="8"/>
    </row>
    <row r="707" spans="2:6">
      <c r="B707" s="8"/>
      <c r="F707" s="8"/>
    </row>
    <row r="708" spans="2:6">
      <c r="B708" s="8"/>
      <c r="F708" s="8"/>
    </row>
    <row r="709" spans="2:6">
      <c r="B709" s="8"/>
      <c r="F709" s="8"/>
    </row>
    <row r="710" spans="2:6">
      <c r="B710" s="8"/>
      <c r="F710" s="8"/>
    </row>
    <row r="711" spans="2:6">
      <c r="B711" s="8"/>
      <c r="F711" s="8"/>
    </row>
    <row r="712" spans="2:6">
      <c r="B712" s="8"/>
      <c r="F712" s="8"/>
    </row>
    <row r="713" spans="2:6">
      <c r="B713" s="8"/>
      <c r="F713" s="8"/>
    </row>
    <row r="714" spans="2:6">
      <c r="B714" s="8"/>
      <c r="F714" s="8"/>
    </row>
    <row r="715" spans="2:6">
      <c r="B715" s="8"/>
      <c r="F715" s="8"/>
    </row>
    <row r="716" spans="2:6">
      <c r="B716" s="8"/>
      <c r="F716" s="8"/>
    </row>
    <row r="717" spans="2:6">
      <c r="B717" s="8"/>
      <c r="F717" s="8"/>
    </row>
    <row r="718" spans="2:6">
      <c r="B718" s="8"/>
      <c r="F718" s="8"/>
    </row>
    <row r="719" spans="2:6">
      <c r="B719" s="8"/>
      <c r="F719" s="8"/>
    </row>
    <row r="720" spans="2:6">
      <c r="B720" s="8"/>
      <c r="F720" s="8"/>
    </row>
    <row r="721" spans="2:6">
      <c r="B721" s="8"/>
      <c r="F721" s="8"/>
    </row>
    <row r="722" spans="2:6">
      <c r="B722" s="8"/>
      <c r="F722" s="8"/>
    </row>
    <row r="723" spans="2:6">
      <c r="B723" s="8"/>
      <c r="F723" s="8"/>
    </row>
    <row r="724" spans="2:6">
      <c r="B724" s="8"/>
      <c r="F724" s="8"/>
    </row>
    <row r="725" spans="2:6">
      <c r="B725" s="8"/>
      <c r="F725" s="8"/>
    </row>
    <row r="726" spans="2:6">
      <c r="B726" s="8"/>
      <c r="F726" s="8"/>
    </row>
    <row r="727" spans="2:6">
      <c r="B727" s="8"/>
      <c r="F727" s="8"/>
    </row>
    <row r="728" spans="2:6">
      <c r="B728" s="8"/>
      <c r="F728" s="8"/>
    </row>
    <row r="729" spans="2:6">
      <c r="B729" s="8"/>
      <c r="F729" s="8"/>
    </row>
    <row r="730" spans="2:6">
      <c r="B730" s="8"/>
      <c r="F730" s="8"/>
    </row>
    <row r="731" spans="2:6">
      <c r="B731" s="8"/>
      <c r="F731" s="8"/>
    </row>
    <row r="732" spans="2:6">
      <c r="B732" s="8"/>
      <c r="F732" s="8"/>
    </row>
    <row r="733" spans="2:6">
      <c r="B733" s="8"/>
      <c r="F733" s="8"/>
    </row>
    <row r="734" spans="2:6">
      <c r="B734" s="8"/>
      <c r="F734" s="8"/>
    </row>
    <row r="735" spans="2:6">
      <c r="B735" s="8"/>
      <c r="F735" s="8"/>
    </row>
    <row r="736" spans="2:6">
      <c r="B736" s="8"/>
      <c r="F736" s="8"/>
    </row>
    <row r="737" spans="2:6">
      <c r="B737" s="8"/>
      <c r="F737" s="8"/>
    </row>
    <row r="738" spans="2:6">
      <c r="B738" s="8"/>
      <c r="F738" s="8"/>
    </row>
    <row r="739" spans="2:6">
      <c r="B739" s="8"/>
      <c r="F739" s="8"/>
    </row>
    <row r="740" spans="2:6">
      <c r="B740" s="8"/>
      <c r="F740" s="8"/>
    </row>
    <row r="741" spans="2:6">
      <c r="B741" s="8"/>
      <c r="F741" s="8"/>
    </row>
    <row r="742" spans="2:6">
      <c r="B742" s="8"/>
      <c r="F742" s="8"/>
    </row>
    <row r="743" spans="2:6">
      <c r="B743" s="8"/>
      <c r="F743" s="8"/>
    </row>
    <row r="744" spans="2:6">
      <c r="B744" s="8"/>
      <c r="F744" s="8"/>
    </row>
    <row r="745" spans="2:6">
      <c r="B745" s="8"/>
      <c r="F745" s="8"/>
    </row>
    <row r="746" spans="2:6">
      <c r="B746" s="8"/>
      <c r="F746" s="8"/>
    </row>
    <row r="747" spans="2:6">
      <c r="B747" s="8"/>
      <c r="F747" s="8"/>
    </row>
    <row r="748" spans="2:6">
      <c r="B748" s="8"/>
      <c r="F748" s="8"/>
    </row>
    <row r="749" spans="2:6">
      <c r="B749" s="8"/>
      <c r="F749" s="8"/>
    </row>
    <row r="750" spans="2:6">
      <c r="B750" s="8"/>
      <c r="F750" s="8"/>
    </row>
    <row r="751" spans="2:6">
      <c r="B751" s="8"/>
      <c r="F751" s="8"/>
    </row>
    <row r="752" spans="2:6">
      <c r="B752" s="8"/>
      <c r="F752" s="8"/>
    </row>
    <row r="753" spans="2:6">
      <c r="B753" s="8"/>
      <c r="F753" s="8"/>
    </row>
    <row r="754" spans="2:6">
      <c r="B754" s="8"/>
      <c r="F754" s="8"/>
    </row>
    <row r="755" spans="2:6">
      <c r="B755" s="8"/>
      <c r="F755" s="8"/>
    </row>
    <row r="756" spans="2:6">
      <c r="B756" s="8"/>
      <c r="F756" s="8"/>
    </row>
    <row r="757" spans="2:6">
      <c r="B757" s="8"/>
      <c r="F757" s="8"/>
    </row>
    <row r="758" spans="2:6">
      <c r="B758" s="8"/>
      <c r="F758" s="8"/>
    </row>
    <row r="759" spans="2:6">
      <c r="B759" s="8"/>
      <c r="F759" s="8"/>
    </row>
    <row r="760" spans="2:6">
      <c r="B760" s="8"/>
      <c r="F760" s="8"/>
    </row>
    <row r="761" spans="2:6">
      <c r="B761" s="8"/>
      <c r="F761" s="8"/>
    </row>
    <row r="762" spans="2:6">
      <c r="B762" s="8"/>
      <c r="F762" s="8"/>
    </row>
    <row r="763" spans="2:6">
      <c r="B763" s="8"/>
      <c r="F763" s="8"/>
    </row>
    <row r="764" spans="2:6">
      <c r="B764" s="8"/>
      <c r="F764" s="8"/>
    </row>
    <row r="765" spans="2:6">
      <c r="B765" s="8"/>
      <c r="F765" s="8"/>
    </row>
    <row r="766" spans="2:6">
      <c r="B766" s="8"/>
      <c r="F766" s="8"/>
    </row>
    <row r="767" spans="2:6">
      <c r="B767" s="8"/>
      <c r="F767" s="8"/>
    </row>
    <row r="768" spans="2:6">
      <c r="B768" s="8"/>
      <c r="F768" s="8"/>
    </row>
    <row r="769" spans="2:6">
      <c r="B769" s="8"/>
      <c r="F769" s="8"/>
    </row>
    <row r="770" spans="2:6">
      <c r="B770" s="8"/>
      <c r="F770" s="8"/>
    </row>
    <row r="771" spans="2:6">
      <c r="B771" s="8"/>
      <c r="F771" s="8"/>
    </row>
    <row r="772" spans="2:6">
      <c r="B772" s="8"/>
      <c r="F772" s="8"/>
    </row>
    <row r="773" spans="2:6">
      <c r="B773" s="8"/>
      <c r="F773" s="8"/>
    </row>
    <row r="774" spans="2:6">
      <c r="B774" s="8"/>
      <c r="F774" s="8"/>
    </row>
    <row r="775" spans="2:6">
      <c r="B775" s="8"/>
      <c r="F775" s="8"/>
    </row>
    <row r="776" spans="2:6">
      <c r="B776" s="8"/>
      <c r="F776" s="8"/>
    </row>
    <row r="777" spans="2:6">
      <c r="B777" s="8"/>
      <c r="F777" s="8"/>
    </row>
    <row r="778" spans="2:6">
      <c r="B778" s="8"/>
      <c r="F778" s="8"/>
    </row>
    <row r="779" spans="2:6">
      <c r="B779" s="8"/>
      <c r="F779" s="8"/>
    </row>
    <row r="780" spans="2:6">
      <c r="B780" s="8"/>
      <c r="F780" s="8"/>
    </row>
    <row r="781" spans="2:6">
      <c r="B781" s="8"/>
      <c r="F781" s="8"/>
    </row>
    <row r="782" spans="2:6">
      <c r="B782" s="8"/>
      <c r="F782" s="8"/>
    </row>
    <row r="783" spans="2:6">
      <c r="B783" s="8"/>
      <c r="F783" s="8"/>
    </row>
    <row r="784" spans="2:6">
      <c r="B784" s="8"/>
      <c r="F784" s="8"/>
    </row>
    <row r="785" spans="2:6">
      <c r="B785" s="8"/>
      <c r="F785" s="8"/>
    </row>
    <row r="786" spans="2:6">
      <c r="B786" s="8"/>
      <c r="F786" s="8"/>
    </row>
    <row r="787" spans="2:6">
      <c r="B787" s="8"/>
      <c r="F787" s="8"/>
    </row>
    <row r="788" spans="2:6">
      <c r="B788" s="8"/>
      <c r="F788" s="8"/>
    </row>
    <row r="789" spans="2:6">
      <c r="B789" s="8"/>
      <c r="F789" s="8"/>
    </row>
    <row r="790" spans="2:6">
      <c r="B790" s="8"/>
      <c r="F790" s="8"/>
    </row>
    <row r="791" spans="2:6">
      <c r="B791" s="8"/>
      <c r="F791" s="8"/>
    </row>
    <row r="792" spans="2:6">
      <c r="B792" s="8"/>
      <c r="F792" s="8"/>
    </row>
    <row r="793" spans="2:6">
      <c r="B793" s="8"/>
      <c r="F793" s="8"/>
    </row>
    <row r="794" spans="2:6">
      <c r="B794" s="8"/>
      <c r="F794" s="8"/>
    </row>
    <row r="795" spans="2:6">
      <c r="B795" s="8"/>
      <c r="F795" s="8"/>
    </row>
    <row r="796" spans="2:6">
      <c r="B796" s="8"/>
      <c r="F796" s="8"/>
    </row>
    <row r="797" spans="2:6">
      <c r="B797" s="8"/>
      <c r="F797" s="8"/>
    </row>
    <row r="798" spans="2:6">
      <c r="B798" s="8"/>
      <c r="F798" s="8"/>
    </row>
    <row r="799" spans="2:6">
      <c r="B799" s="8"/>
      <c r="F799" s="8"/>
    </row>
    <row r="800" spans="2:6">
      <c r="B800" s="8"/>
      <c r="F800" s="8"/>
    </row>
    <row r="801" spans="2:6">
      <c r="B801" s="8"/>
      <c r="F801" s="8"/>
    </row>
    <row r="802" spans="2:6">
      <c r="B802" s="8"/>
      <c r="F802" s="8"/>
    </row>
    <row r="803" spans="2:6">
      <c r="B803" s="8"/>
      <c r="F803" s="8"/>
    </row>
    <row r="804" spans="2:6">
      <c r="B804" s="8"/>
      <c r="F804" s="8"/>
    </row>
    <row r="805" spans="2:6">
      <c r="B805" s="8"/>
      <c r="F805" s="8"/>
    </row>
    <row r="806" spans="2:6">
      <c r="B806" s="8"/>
      <c r="F806" s="8"/>
    </row>
    <row r="807" spans="2:6">
      <c r="B807" s="8"/>
      <c r="F807" s="8"/>
    </row>
    <row r="808" spans="2:6">
      <c r="B808" s="8"/>
      <c r="F808" s="8"/>
    </row>
    <row r="809" spans="2:6">
      <c r="B809" s="8"/>
      <c r="F809" s="8"/>
    </row>
    <row r="810" spans="2:6">
      <c r="B810" s="8"/>
      <c r="F810" s="8"/>
    </row>
    <row r="811" spans="2:6">
      <c r="B811" s="8"/>
      <c r="F811" s="8"/>
    </row>
    <row r="812" spans="2:6">
      <c r="B812" s="8"/>
      <c r="F812" s="8"/>
    </row>
    <row r="813" spans="2:6">
      <c r="B813" s="8"/>
      <c r="F813" s="8"/>
    </row>
    <row r="814" spans="2:6">
      <c r="B814" s="8"/>
      <c r="F814" s="8"/>
    </row>
    <row r="815" spans="2:6">
      <c r="B815" s="8"/>
      <c r="F815" s="8"/>
    </row>
    <row r="816" spans="2:6">
      <c r="B816" s="8"/>
      <c r="F816" s="8"/>
    </row>
    <row r="817" spans="2:6">
      <c r="B817" s="8"/>
      <c r="F817" s="8"/>
    </row>
    <row r="818" spans="2:6">
      <c r="B818" s="8"/>
      <c r="F818" s="8"/>
    </row>
    <row r="819" spans="2:6">
      <c r="B819" s="8"/>
      <c r="F819" s="8"/>
    </row>
    <row r="820" spans="2:6">
      <c r="B820" s="8"/>
      <c r="F820" s="8"/>
    </row>
    <row r="821" spans="2:6">
      <c r="B821" s="8"/>
      <c r="F821" s="8"/>
    </row>
    <row r="822" spans="2:6">
      <c r="B822" s="8"/>
      <c r="F822" s="8"/>
    </row>
    <row r="823" spans="2:6">
      <c r="B823" s="8"/>
      <c r="F823" s="8"/>
    </row>
    <row r="824" spans="2:6">
      <c r="B824" s="8"/>
      <c r="F824" s="8"/>
    </row>
    <row r="825" spans="2:6">
      <c r="B825" s="8"/>
      <c r="F825" s="8"/>
    </row>
    <row r="826" spans="2:6">
      <c r="B826" s="8"/>
      <c r="F826" s="8"/>
    </row>
    <row r="827" spans="2:6">
      <c r="B827" s="8"/>
      <c r="F827" s="8"/>
    </row>
    <row r="828" spans="2:6">
      <c r="B828" s="8"/>
      <c r="F828" s="8"/>
    </row>
    <row r="829" spans="2:6">
      <c r="B829" s="8"/>
      <c r="F829" s="8"/>
    </row>
    <row r="830" spans="2:6">
      <c r="B830" s="8"/>
      <c r="F830" s="8"/>
    </row>
    <row r="831" spans="2:6">
      <c r="B831" s="8"/>
      <c r="F831" s="8"/>
    </row>
    <row r="832" spans="2:6">
      <c r="B832" s="8"/>
      <c r="F832" s="8"/>
    </row>
    <row r="833" spans="2:6">
      <c r="B833" s="8"/>
      <c r="F833" s="8"/>
    </row>
    <row r="834" spans="2:6">
      <c r="B834" s="8"/>
      <c r="F834" s="8"/>
    </row>
    <row r="835" spans="2:6">
      <c r="B835" s="8"/>
      <c r="F835" s="8"/>
    </row>
    <row r="836" spans="2:6">
      <c r="B836" s="8"/>
      <c r="F836" s="8"/>
    </row>
    <row r="837" spans="2:6">
      <c r="B837" s="8"/>
      <c r="F837" s="8"/>
    </row>
    <row r="838" spans="2:6">
      <c r="B838" s="8"/>
      <c r="F838" s="8"/>
    </row>
    <row r="839" spans="2:6">
      <c r="B839" s="8"/>
      <c r="F839" s="8"/>
    </row>
    <row r="840" spans="2:6">
      <c r="B840" s="8"/>
      <c r="F840" s="8"/>
    </row>
    <row r="841" spans="2:6">
      <c r="B841" s="8"/>
      <c r="F841" s="8"/>
    </row>
    <row r="842" spans="2:6">
      <c r="B842" s="8"/>
      <c r="F842" s="8"/>
    </row>
    <row r="843" spans="2:6">
      <c r="B843" s="8"/>
      <c r="F843" s="8"/>
    </row>
    <row r="844" spans="2:6">
      <c r="B844" s="8"/>
      <c r="F844" s="8"/>
    </row>
    <row r="845" spans="2:6">
      <c r="B845" s="8"/>
      <c r="F845" s="8"/>
    </row>
    <row r="846" spans="2:6">
      <c r="B846" s="8"/>
      <c r="F846" s="8"/>
    </row>
    <row r="847" spans="2:6">
      <c r="B847" s="8"/>
      <c r="F847" s="8"/>
    </row>
    <row r="848" spans="2:6">
      <c r="B848" s="8"/>
      <c r="F848" s="8"/>
    </row>
    <row r="849" spans="2:6">
      <c r="B849" s="8"/>
      <c r="F849" s="8"/>
    </row>
    <row r="850" spans="2:6">
      <c r="B850" s="8"/>
      <c r="F850" s="8"/>
    </row>
    <row r="851" spans="2:6">
      <c r="B851" s="8"/>
      <c r="F851" s="8"/>
    </row>
    <row r="852" spans="2:6">
      <c r="B852" s="8"/>
      <c r="F852" s="8"/>
    </row>
    <row r="853" spans="2:6">
      <c r="B853" s="8"/>
      <c r="F853" s="8"/>
    </row>
    <row r="854" spans="2:6">
      <c r="B854" s="8"/>
      <c r="F854" s="8"/>
    </row>
    <row r="855" spans="2:6">
      <c r="B855" s="8"/>
      <c r="F855" s="8"/>
    </row>
    <row r="856" spans="2:6">
      <c r="B856" s="8"/>
      <c r="F856" s="8"/>
    </row>
    <row r="857" spans="2:6">
      <c r="B857" s="8"/>
      <c r="F857" s="8"/>
    </row>
    <row r="858" spans="2:6">
      <c r="B858" s="8"/>
      <c r="F858" s="8"/>
    </row>
    <row r="859" spans="2:6">
      <c r="B859" s="8"/>
      <c r="F859" s="8"/>
    </row>
    <row r="860" spans="2:6">
      <c r="B860" s="8"/>
      <c r="F860" s="8"/>
    </row>
    <row r="861" spans="2:6">
      <c r="B861" s="8"/>
      <c r="F861" s="8"/>
    </row>
    <row r="862" spans="2:6">
      <c r="B862" s="8"/>
      <c r="F862" s="8"/>
    </row>
    <row r="863" spans="2:6">
      <c r="B863" s="8"/>
      <c r="F863" s="8"/>
    </row>
    <row r="864" spans="2:6">
      <c r="B864" s="8"/>
      <c r="F864" s="8"/>
    </row>
    <row r="865" spans="2:6">
      <c r="B865" s="8"/>
      <c r="F865" s="8"/>
    </row>
    <row r="866" spans="2:6">
      <c r="B866" s="8"/>
      <c r="F866" s="8"/>
    </row>
    <row r="867" spans="2:6">
      <c r="B867" s="8"/>
      <c r="F867" s="8"/>
    </row>
    <row r="868" spans="2:6">
      <c r="B868" s="8"/>
      <c r="F868" s="8"/>
    </row>
    <row r="869" spans="2:6">
      <c r="B869" s="8"/>
      <c r="F869" s="8"/>
    </row>
    <row r="870" spans="2:6">
      <c r="B870" s="8"/>
      <c r="F870" s="8"/>
    </row>
    <row r="871" spans="2:6">
      <c r="B871" s="8"/>
      <c r="F871" s="8"/>
    </row>
    <row r="872" spans="2:6">
      <c r="B872" s="8"/>
      <c r="F872" s="8"/>
    </row>
    <row r="873" spans="2:6">
      <c r="B873" s="8"/>
      <c r="F873" s="8"/>
    </row>
    <row r="874" spans="2:6">
      <c r="B874" s="8"/>
      <c r="F874" s="8"/>
    </row>
    <row r="875" spans="2:6">
      <c r="B875" s="8"/>
      <c r="F875" s="8"/>
    </row>
    <row r="876" spans="2:6">
      <c r="B876" s="8"/>
      <c r="F876" s="8"/>
    </row>
    <row r="877" spans="2:6">
      <c r="B877" s="8"/>
      <c r="F877" s="8"/>
    </row>
    <row r="878" spans="2:6">
      <c r="B878" s="8"/>
      <c r="F878" s="8"/>
    </row>
    <row r="879" spans="2:6">
      <c r="B879" s="8"/>
      <c r="F879" s="8"/>
    </row>
    <row r="880" spans="2:6">
      <c r="B880" s="8"/>
      <c r="F880" s="8"/>
    </row>
    <row r="881" spans="2:6">
      <c r="B881" s="8"/>
      <c r="F881" s="8"/>
    </row>
    <row r="882" spans="2:6">
      <c r="B882" s="8"/>
      <c r="F882" s="8"/>
    </row>
    <row r="883" spans="2:6">
      <c r="B883" s="8"/>
      <c r="F883" s="8"/>
    </row>
    <row r="884" spans="2:6">
      <c r="B884" s="8"/>
      <c r="F884" s="8"/>
    </row>
    <row r="885" spans="2:6">
      <c r="B885" s="8"/>
      <c r="F885" s="8"/>
    </row>
    <row r="886" spans="2:6">
      <c r="B886" s="8"/>
      <c r="F886" s="8"/>
    </row>
    <row r="887" spans="2:6">
      <c r="B887" s="8"/>
      <c r="F887" s="8"/>
    </row>
    <row r="888" spans="2:6">
      <c r="B888" s="8"/>
      <c r="F888" s="8"/>
    </row>
    <row r="889" spans="2:6">
      <c r="B889" s="8"/>
      <c r="F889" s="8"/>
    </row>
    <row r="890" spans="2:6">
      <c r="B890" s="8"/>
      <c r="F890" s="8"/>
    </row>
    <row r="891" spans="2:6">
      <c r="B891" s="8"/>
      <c r="F891" s="8"/>
    </row>
    <row r="892" spans="2:6">
      <c r="B892" s="8"/>
      <c r="F892" s="8"/>
    </row>
    <row r="893" spans="2:6">
      <c r="B893" s="8"/>
      <c r="F893" s="8"/>
    </row>
    <row r="894" spans="2:6">
      <c r="B894" s="8"/>
      <c r="F894" s="8"/>
    </row>
    <row r="895" spans="2:6">
      <c r="B895" s="8"/>
      <c r="F895" s="8"/>
    </row>
    <row r="896" spans="2:6">
      <c r="B896" s="8"/>
      <c r="F896" s="8"/>
    </row>
    <row r="897" spans="2:6">
      <c r="B897" s="8"/>
      <c r="F897" s="8"/>
    </row>
    <row r="898" spans="2:6">
      <c r="B898" s="8"/>
      <c r="F898" s="8"/>
    </row>
    <row r="899" spans="2:6">
      <c r="B899" s="8"/>
      <c r="F899" s="8"/>
    </row>
    <row r="900" spans="2:6">
      <c r="B900" s="8"/>
      <c r="F900" s="8"/>
    </row>
    <row r="901" spans="2:6">
      <c r="B901" s="8"/>
      <c r="F901" s="8"/>
    </row>
    <row r="902" spans="2:6">
      <c r="B902" s="8"/>
      <c r="F902" s="8"/>
    </row>
    <row r="903" spans="2:6">
      <c r="B903" s="8"/>
      <c r="F903" s="8"/>
    </row>
    <row r="904" spans="2:6">
      <c r="B904" s="8"/>
      <c r="F904" s="8"/>
    </row>
    <row r="905" spans="2:6">
      <c r="B905" s="8"/>
      <c r="F905" s="8"/>
    </row>
    <row r="906" spans="2:6">
      <c r="B906" s="8"/>
      <c r="F906" s="8"/>
    </row>
    <row r="907" spans="2:6">
      <c r="B907" s="8"/>
      <c r="F907" s="8"/>
    </row>
    <row r="908" spans="2:6">
      <c r="B908" s="8"/>
      <c r="F908" s="8"/>
    </row>
    <row r="909" spans="2:6">
      <c r="B909" s="8"/>
      <c r="F909" s="8"/>
    </row>
    <row r="910" spans="2:6">
      <c r="B910" s="8"/>
      <c r="F910" s="8"/>
    </row>
    <row r="911" spans="2:6">
      <c r="B911" s="8"/>
      <c r="F911" s="8"/>
    </row>
    <row r="912" spans="2:6">
      <c r="B912" s="8"/>
      <c r="F912" s="8"/>
    </row>
    <row r="913" spans="2:6">
      <c r="B913" s="8"/>
      <c r="F913" s="8"/>
    </row>
    <row r="914" spans="2:6">
      <c r="B914" s="8"/>
      <c r="F914" s="8"/>
    </row>
    <row r="915" spans="2:6">
      <c r="B915" s="8"/>
      <c r="F915" s="8"/>
    </row>
    <row r="916" spans="2:6">
      <c r="B916" s="8"/>
      <c r="F916" s="8"/>
    </row>
    <row r="917" spans="2:6">
      <c r="B917" s="8"/>
      <c r="F917" s="8"/>
    </row>
    <row r="918" spans="2:6">
      <c r="B918" s="8"/>
      <c r="F918" s="8"/>
    </row>
    <row r="919" spans="2:6">
      <c r="B919" s="8"/>
      <c r="F919" s="8"/>
    </row>
    <row r="920" spans="2:6">
      <c r="B920" s="8"/>
      <c r="F920" s="8"/>
    </row>
    <row r="921" spans="2:6">
      <c r="B921" s="8"/>
      <c r="F921" s="8"/>
    </row>
    <row r="922" spans="2:6">
      <c r="B922" s="8"/>
      <c r="F922" s="8"/>
    </row>
    <row r="923" spans="2:6">
      <c r="B923" s="8"/>
      <c r="F923" s="8"/>
    </row>
    <row r="924" spans="2:6">
      <c r="B924" s="8"/>
      <c r="F924" s="8"/>
    </row>
    <row r="925" spans="2:6">
      <c r="B925" s="8"/>
      <c r="F925" s="8"/>
    </row>
    <row r="926" spans="2:6">
      <c r="B926" s="8"/>
      <c r="F926" s="8"/>
    </row>
    <row r="927" spans="2:6">
      <c r="B927" s="8"/>
      <c r="F927" s="8"/>
    </row>
    <row r="928" spans="2:6">
      <c r="B928" s="8"/>
      <c r="F928" s="8"/>
    </row>
    <row r="929" spans="2:6">
      <c r="B929" s="8"/>
      <c r="F929" s="8"/>
    </row>
    <row r="930" spans="2:6">
      <c r="B930" s="8"/>
      <c r="F930" s="8"/>
    </row>
    <row r="931" spans="2:6">
      <c r="B931" s="8"/>
      <c r="F931" s="8"/>
    </row>
    <row r="932" spans="2:6">
      <c r="B932" s="8"/>
      <c r="F932" s="8"/>
    </row>
    <row r="933" spans="2:6">
      <c r="B933" s="8"/>
      <c r="F933" s="8"/>
    </row>
    <row r="934" spans="2:6">
      <c r="B934" s="8"/>
      <c r="F934" s="8"/>
    </row>
    <row r="935" spans="2:6">
      <c r="B935" s="8"/>
      <c r="F935" s="8"/>
    </row>
    <row r="936" spans="2:6">
      <c r="B936" s="8"/>
      <c r="F936" s="8"/>
    </row>
    <row r="937" spans="2:6">
      <c r="B937" s="8"/>
      <c r="F937" s="8"/>
    </row>
    <row r="938" spans="2:6">
      <c r="B938" s="8"/>
      <c r="F938" s="8"/>
    </row>
    <row r="939" spans="2:6">
      <c r="B939" s="8"/>
      <c r="F939" s="8"/>
    </row>
    <row r="940" spans="2:6">
      <c r="B940" s="8"/>
      <c r="F940" s="8"/>
    </row>
    <row r="941" spans="2:6">
      <c r="B941" s="8"/>
      <c r="F941" s="8"/>
    </row>
    <row r="942" spans="2:6">
      <c r="B942" s="8"/>
      <c r="F942" s="8"/>
    </row>
    <row r="943" spans="2:6">
      <c r="B943" s="8"/>
      <c r="F943" s="8"/>
    </row>
    <row r="944" spans="2:6">
      <c r="B944" s="8"/>
      <c r="F944" s="8"/>
    </row>
    <row r="945" spans="2:6">
      <c r="B945" s="8"/>
      <c r="F945" s="8"/>
    </row>
    <row r="946" spans="2:6">
      <c r="B946" s="8"/>
      <c r="F946" s="8"/>
    </row>
    <row r="947" spans="2:6">
      <c r="B947" s="8"/>
      <c r="F947" s="8"/>
    </row>
    <row r="948" spans="2:6">
      <c r="B948" s="8"/>
      <c r="F948" s="8"/>
    </row>
    <row r="949" spans="2:6">
      <c r="B949" s="8"/>
      <c r="F949" s="8"/>
    </row>
    <row r="950" spans="2:6">
      <c r="B950" s="8"/>
      <c r="F950" s="8"/>
    </row>
    <row r="951" spans="2:6">
      <c r="B951" s="8"/>
      <c r="F951" s="8"/>
    </row>
    <row r="952" spans="2:6">
      <c r="B952" s="8"/>
      <c r="F952" s="8"/>
    </row>
    <row r="953" spans="2:6">
      <c r="B953" s="8"/>
      <c r="F953" s="8"/>
    </row>
    <row r="954" spans="2:6">
      <c r="B954" s="8"/>
      <c r="F954" s="8"/>
    </row>
    <row r="955" spans="2:6">
      <c r="B955" s="8"/>
      <c r="F955" s="8"/>
    </row>
    <row r="956" spans="2:6">
      <c r="B956" s="8"/>
      <c r="F956" s="8"/>
    </row>
    <row r="957" spans="2:6">
      <c r="B957" s="8"/>
      <c r="F957" s="8"/>
    </row>
    <row r="958" spans="2:6">
      <c r="B958" s="8"/>
      <c r="F958" s="8"/>
    </row>
    <row r="959" spans="2:6">
      <c r="B959" s="8"/>
      <c r="F959" s="8"/>
    </row>
    <row r="960" spans="2:6">
      <c r="B960" s="8"/>
      <c r="F960" s="8"/>
    </row>
    <row r="961" spans="2:6">
      <c r="B961" s="8"/>
      <c r="F961" s="8"/>
    </row>
    <row r="962" spans="2:6">
      <c r="B962" s="8"/>
      <c r="F962" s="8"/>
    </row>
    <row r="963" spans="2:6">
      <c r="B963" s="8"/>
      <c r="F963" s="8"/>
    </row>
    <row r="964" spans="2:6">
      <c r="B964" s="8"/>
      <c r="F964" s="8"/>
    </row>
    <row r="965" spans="2:6">
      <c r="B965" s="8"/>
      <c r="F965" s="8"/>
    </row>
    <row r="966" spans="2:6">
      <c r="B966" s="8"/>
      <c r="F966" s="8"/>
    </row>
    <row r="967" spans="2:6">
      <c r="B967" s="8"/>
      <c r="F967" s="8"/>
    </row>
    <row r="968" spans="2:6">
      <c r="B968" s="8"/>
      <c r="F968" s="8"/>
    </row>
    <row r="969" spans="2:6">
      <c r="B969" s="8"/>
      <c r="F969" s="8"/>
    </row>
    <row r="970" spans="2:6">
      <c r="B970" s="8"/>
      <c r="F970" s="8"/>
    </row>
    <row r="971" spans="2:6">
      <c r="B971" s="8"/>
      <c r="F971" s="8"/>
    </row>
    <row r="972" spans="2:6">
      <c r="B972" s="8"/>
      <c r="F972" s="8"/>
    </row>
    <row r="973" spans="2:6">
      <c r="B973" s="8"/>
      <c r="F973" s="8"/>
    </row>
    <row r="974" spans="2:6">
      <c r="B974" s="8"/>
      <c r="F974" s="8"/>
    </row>
    <row r="975" spans="2:6">
      <c r="B975" s="8"/>
      <c r="F975" s="8"/>
    </row>
    <row r="976" spans="2:6">
      <c r="B976" s="8"/>
      <c r="F976" s="8"/>
    </row>
    <row r="977" spans="2:6">
      <c r="B977" s="8"/>
      <c r="F977" s="8"/>
    </row>
    <row r="978" spans="2:6">
      <c r="B978" s="8"/>
      <c r="F978" s="8"/>
    </row>
    <row r="979" spans="2:6">
      <c r="B979" s="8"/>
      <c r="F979" s="8"/>
    </row>
    <row r="980" spans="2:6">
      <c r="B980" s="8"/>
      <c r="F980" s="8"/>
    </row>
    <row r="981" spans="2:6">
      <c r="B981" s="8"/>
      <c r="F981" s="8"/>
    </row>
    <row r="982" spans="2:6">
      <c r="B982" s="8"/>
      <c r="F982" s="8"/>
    </row>
    <row r="983" spans="2:6">
      <c r="B983" s="8"/>
      <c r="F983" s="8"/>
    </row>
    <row r="984" spans="2:6">
      <c r="B984" s="8"/>
      <c r="F984" s="8"/>
    </row>
    <row r="985" spans="2:6">
      <c r="B985" s="8"/>
      <c r="F985" s="8"/>
    </row>
    <row r="986" spans="2:6">
      <c r="B986" s="8"/>
      <c r="F986" s="8"/>
    </row>
    <row r="987" spans="2:6">
      <c r="B987" s="8"/>
      <c r="F987" s="8"/>
    </row>
    <row r="988" spans="2:6">
      <c r="B988" s="8"/>
      <c r="F988" s="8"/>
    </row>
    <row r="989" spans="2:6">
      <c r="B989" s="8"/>
      <c r="F989" s="8"/>
    </row>
    <row r="990" spans="2:6">
      <c r="B990" s="8"/>
      <c r="F990" s="8"/>
    </row>
    <row r="991" spans="2:6">
      <c r="B991" s="8"/>
      <c r="F991" s="8"/>
    </row>
    <row r="992" spans="2:6">
      <c r="B992" s="8"/>
      <c r="F992" s="8"/>
    </row>
    <row r="993" spans="2:6">
      <c r="B993" s="8"/>
      <c r="F993" s="8"/>
    </row>
    <row r="994" spans="2:6">
      <c r="B994" s="8"/>
      <c r="F994" s="8"/>
    </row>
    <row r="995" spans="2:6">
      <c r="B995" s="8"/>
      <c r="F995" s="8"/>
    </row>
    <row r="996" spans="2:6">
      <c r="B996" s="8"/>
      <c r="F996" s="8"/>
    </row>
    <row r="997" spans="2:6">
      <c r="B997" s="8"/>
      <c r="F997" s="8"/>
    </row>
    <row r="998" spans="2:6">
      <c r="B998" s="8"/>
      <c r="F998" s="8"/>
    </row>
    <row r="999" spans="2:6">
      <c r="B999" s="8"/>
      <c r="F999" s="8"/>
    </row>
    <row r="1000" spans="2:6">
      <c r="B1000" s="8"/>
      <c r="F1000" s="8"/>
    </row>
    <row r="1001" spans="2:6">
      <c r="B1001" s="8"/>
      <c r="F1001" s="8"/>
    </row>
    <row r="1002" spans="2:6">
      <c r="B1002" s="8"/>
      <c r="F1002" s="8"/>
    </row>
    <row r="1003" spans="2:6">
      <c r="B1003" s="8"/>
      <c r="F1003" s="8"/>
    </row>
    <row r="1004" spans="2:6">
      <c r="B1004" s="8"/>
      <c r="F1004" s="8"/>
    </row>
    <row r="1005" spans="2:6">
      <c r="B1005" s="8"/>
      <c r="F1005" s="8"/>
    </row>
    <row r="1006" spans="2:6">
      <c r="B1006" s="8"/>
      <c r="F1006" s="8"/>
    </row>
    <row r="1007" spans="2:6">
      <c r="B1007" s="8"/>
      <c r="F1007" s="8"/>
    </row>
    <row r="1008" spans="2:6">
      <c r="B1008" s="8"/>
      <c r="F1008" s="8"/>
    </row>
    <row r="1009" spans="2:6">
      <c r="B1009" s="8"/>
      <c r="F1009" s="8"/>
    </row>
    <row r="1010" spans="2:6">
      <c r="B1010" s="8"/>
      <c r="F1010" s="8"/>
    </row>
    <row r="1011" spans="2:6">
      <c r="B1011" s="8"/>
      <c r="F1011" s="8"/>
    </row>
    <row r="1012" spans="2:6">
      <c r="B1012" s="8"/>
      <c r="F1012" s="8"/>
    </row>
    <row r="1013" spans="2:6">
      <c r="B1013" s="8"/>
      <c r="F1013" s="8"/>
    </row>
    <row r="1014" spans="2:6">
      <c r="B1014" s="8"/>
      <c r="F1014" s="8"/>
    </row>
    <row r="1015" spans="2:6">
      <c r="B1015" s="8"/>
      <c r="F1015" s="8"/>
    </row>
    <row r="1016" spans="2:6">
      <c r="B1016" s="8"/>
      <c r="F1016" s="8"/>
    </row>
    <row r="1017" spans="2:6">
      <c r="B1017" s="8"/>
      <c r="F1017" s="8"/>
    </row>
    <row r="1018" spans="2:6">
      <c r="B1018" s="8"/>
      <c r="F1018" s="8"/>
    </row>
    <row r="1019" spans="2:6">
      <c r="B1019" s="8"/>
      <c r="F1019" s="8"/>
    </row>
    <row r="1020" spans="2:6">
      <c r="B1020" s="8"/>
      <c r="F1020" s="8"/>
    </row>
    <row r="1021" spans="2:6">
      <c r="B1021" s="8"/>
      <c r="F1021" s="8"/>
    </row>
    <row r="1022" spans="2:6">
      <c r="B1022" s="8"/>
      <c r="F1022" s="8"/>
    </row>
    <row r="1023" spans="2:6">
      <c r="B1023" s="8"/>
      <c r="F1023" s="8"/>
    </row>
    <row r="1024" spans="2:6">
      <c r="B1024" s="8"/>
      <c r="F1024" s="8"/>
    </row>
    <row r="1025" spans="2:6">
      <c r="B1025" s="8"/>
      <c r="F1025" s="8"/>
    </row>
    <row r="1026" spans="2:6">
      <c r="B1026" s="8"/>
      <c r="F1026" s="8"/>
    </row>
    <row r="1027" spans="2:6">
      <c r="B1027" s="8"/>
      <c r="F1027" s="8"/>
    </row>
    <row r="1028" spans="2:6">
      <c r="B1028" s="8"/>
      <c r="F1028" s="8"/>
    </row>
    <row r="1029" spans="2:6">
      <c r="B1029" s="8"/>
      <c r="F1029" s="8"/>
    </row>
    <row r="1030" spans="2:6">
      <c r="B1030" s="8"/>
      <c r="F1030" s="8"/>
    </row>
    <row r="1031" spans="2:6">
      <c r="B1031" s="8"/>
      <c r="F1031" s="8"/>
    </row>
    <row r="1032" spans="2:6">
      <c r="B1032" s="8"/>
      <c r="F1032" s="8"/>
    </row>
    <row r="1033" spans="2:6">
      <c r="B1033" s="8"/>
      <c r="F1033" s="8"/>
    </row>
    <row r="1034" spans="2:6">
      <c r="B1034" s="8"/>
      <c r="F1034" s="8"/>
    </row>
    <row r="1035" spans="2:6">
      <c r="B1035" s="8"/>
      <c r="F1035" s="8"/>
    </row>
    <row r="1036" spans="2:6">
      <c r="B1036" s="8"/>
      <c r="F1036" s="8"/>
    </row>
    <row r="1037" spans="2:6">
      <c r="B1037" s="8"/>
      <c r="F1037" s="8"/>
    </row>
    <row r="1038" spans="2:6">
      <c r="B1038" s="8"/>
      <c r="F1038" s="8"/>
    </row>
    <row r="1039" spans="2:6">
      <c r="B1039" s="8"/>
      <c r="F1039" s="8"/>
    </row>
    <row r="1040" spans="2:6">
      <c r="B1040" s="8"/>
      <c r="F1040" s="8"/>
    </row>
    <row r="1041" spans="2:6">
      <c r="B1041" s="8"/>
      <c r="F1041" s="8"/>
    </row>
    <row r="1042" spans="2:6">
      <c r="B1042" s="8"/>
      <c r="F1042" s="8"/>
    </row>
    <row r="1043" spans="2:6">
      <c r="B1043" s="8"/>
      <c r="F1043" s="8"/>
    </row>
    <row r="1044" spans="2:6">
      <c r="B1044" s="8"/>
      <c r="F1044" s="8"/>
    </row>
    <row r="1045" spans="2:6">
      <c r="B1045" s="8"/>
      <c r="F1045" s="8"/>
    </row>
    <row r="1046" spans="2:6">
      <c r="B1046" s="8"/>
      <c r="F1046" s="8"/>
    </row>
    <row r="1047" spans="2:6">
      <c r="B1047" s="8"/>
      <c r="F1047" s="8"/>
    </row>
    <row r="1048" spans="2:6">
      <c r="B1048" s="8"/>
      <c r="F1048" s="8"/>
    </row>
    <row r="1049" spans="2:6">
      <c r="B1049" s="8"/>
      <c r="F1049" s="8"/>
    </row>
    <row r="1050" spans="2:6">
      <c r="B1050" s="8"/>
      <c r="F1050" s="8"/>
    </row>
    <row r="1051" spans="2:6">
      <c r="B1051" s="8"/>
      <c r="F1051" s="8"/>
    </row>
    <row r="1052" spans="2:6">
      <c r="B1052" s="8"/>
      <c r="F1052" s="8"/>
    </row>
    <row r="1053" spans="2:6">
      <c r="B1053" s="8"/>
      <c r="F1053" s="8"/>
    </row>
    <row r="1054" spans="2:6">
      <c r="B1054" s="8"/>
      <c r="F1054" s="8"/>
    </row>
    <row r="1055" spans="2:6">
      <c r="B1055" s="8"/>
      <c r="F1055" s="8"/>
    </row>
    <row r="1056" spans="2:6">
      <c r="B1056" s="8"/>
      <c r="F1056" s="8"/>
    </row>
    <row r="1057" spans="2:6">
      <c r="B1057" s="8"/>
      <c r="F1057" s="8"/>
    </row>
    <row r="1058" spans="2:6">
      <c r="B1058" s="8"/>
      <c r="F1058" s="8"/>
    </row>
    <row r="1059" spans="2:6">
      <c r="B1059" s="8"/>
      <c r="F1059" s="8"/>
    </row>
    <row r="1060" spans="2:6">
      <c r="B1060" s="8"/>
      <c r="F1060" s="8"/>
    </row>
    <row r="1061" spans="2:6">
      <c r="B1061" s="8"/>
      <c r="F1061" s="8"/>
    </row>
    <row r="1062" spans="2:6">
      <c r="B1062" s="8"/>
      <c r="F1062" s="8"/>
    </row>
    <row r="1063" spans="2:6">
      <c r="B1063" s="8"/>
      <c r="F1063" s="8"/>
    </row>
    <row r="1064" spans="2:6">
      <c r="B1064" s="8"/>
      <c r="F1064" s="8"/>
    </row>
    <row r="1065" spans="2:6">
      <c r="B1065" s="8"/>
      <c r="F1065" s="8"/>
    </row>
    <row r="1066" spans="2:6">
      <c r="B1066" s="8"/>
      <c r="F1066" s="8"/>
    </row>
    <row r="1067" spans="2:6">
      <c r="B1067" s="8"/>
      <c r="F1067" s="8"/>
    </row>
    <row r="1068" spans="2:6">
      <c r="B1068" s="8"/>
      <c r="F1068" s="8"/>
    </row>
    <row r="1069" spans="2:6">
      <c r="B1069" s="8"/>
      <c r="F1069" s="8"/>
    </row>
    <row r="1070" spans="2:6">
      <c r="B1070" s="8"/>
      <c r="F1070" s="8"/>
    </row>
    <row r="1071" spans="2:6">
      <c r="B1071" s="8"/>
      <c r="F1071" s="8"/>
    </row>
    <row r="1072" spans="2:6">
      <c r="B1072" s="8"/>
      <c r="F1072" s="8"/>
    </row>
    <row r="1073" spans="2:6">
      <c r="B1073" s="8"/>
      <c r="F1073" s="8"/>
    </row>
    <row r="1074" spans="2:6">
      <c r="B1074" s="8"/>
      <c r="F1074" s="8"/>
    </row>
    <row r="1075" spans="2:6">
      <c r="B1075" s="8"/>
      <c r="F1075" s="8"/>
    </row>
    <row r="1076" spans="2:6">
      <c r="B1076" s="8"/>
      <c r="F1076" s="8"/>
    </row>
    <row r="1077" spans="2:6">
      <c r="B1077" s="8"/>
      <c r="F1077" s="8"/>
    </row>
    <row r="1078" spans="2:6">
      <c r="B1078" s="8"/>
      <c r="F1078" s="8"/>
    </row>
    <row r="1079" spans="2:6">
      <c r="B1079" s="8"/>
      <c r="F1079" s="8"/>
    </row>
    <row r="1080" spans="2:6">
      <c r="B1080" s="8"/>
      <c r="F1080" s="8"/>
    </row>
    <row r="1081" spans="2:6">
      <c r="B1081" s="8"/>
      <c r="F1081" s="8"/>
    </row>
    <row r="1082" spans="2:6">
      <c r="B1082" s="8"/>
      <c r="F1082" s="8"/>
    </row>
    <row r="1083" spans="2:6">
      <c r="B1083" s="8"/>
      <c r="F1083" s="8"/>
    </row>
    <row r="1084" spans="2:6">
      <c r="B1084" s="8"/>
      <c r="F1084" s="8"/>
    </row>
    <row r="1085" spans="2:6">
      <c r="B1085" s="8"/>
      <c r="F1085" s="8"/>
    </row>
    <row r="1086" spans="2:6">
      <c r="B1086" s="8"/>
      <c r="F1086" s="8"/>
    </row>
    <row r="1087" spans="2:6">
      <c r="B1087" s="8"/>
      <c r="F1087" s="8"/>
    </row>
    <row r="1088" spans="2:6">
      <c r="B1088" s="8"/>
      <c r="F1088" s="8"/>
    </row>
    <row r="1089" spans="2:6">
      <c r="B1089" s="8"/>
      <c r="F1089" s="8"/>
    </row>
    <row r="1090" spans="2:6">
      <c r="B1090" s="8"/>
      <c r="F1090" s="8"/>
    </row>
    <row r="1091" spans="2:6">
      <c r="B1091" s="8"/>
      <c r="F1091" s="8"/>
    </row>
    <row r="1092" spans="2:6">
      <c r="B1092" s="8"/>
      <c r="F1092" s="8"/>
    </row>
    <row r="1093" spans="2:6">
      <c r="B1093" s="8"/>
      <c r="F1093" s="8"/>
    </row>
    <row r="1094" spans="2:6">
      <c r="B1094" s="8"/>
      <c r="F1094" s="8"/>
    </row>
    <row r="1095" spans="2:6">
      <c r="B1095" s="8"/>
      <c r="F1095" s="8"/>
    </row>
    <row r="1096" spans="2:6">
      <c r="B1096" s="8"/>
      <c r="F1096" s="8"/>
    </row>
    <row r="1097" spans="2:6">
      <c r="B1097" s="8"/>
      <c r="F1097" s="8"/>
    </row>
    <row r="1098" spans="2:6">
      <c r="B1098" s="8"/>
      <c r="F1098" s="8"/>
    </row>
    <row r="1099" spans="2:6">
      <c r="B1099" s="8"/>
      <c r="F1099" s="8"/>
    </row>
    <row r="1100" spans="2:6">
      <c r="B1100" s="8"/>
      <c r="F1100" s="8"/>
    </row>
    <row r="1101" spans="2:6">
      <c r="B1101" s="8"/>
      <c r="F1101" s="8"/>
    </row>
    <row r="1102" spans="2:6">
      <c r="B1102" s="8"/>
      <c r="F1102" s="8"/>
    </row>
    <row r="1103" spans="2:6">
      <c r="B1103" s="8"/>
      <c r="F1103" s="8"/>
    </row>
    <row r="1104" spans="2:6">
      <c r="B1104" s="8"/>
      <c r="F1104" s="8"/>
    </row>
    <row r="1105" spans="2:6">
      <c r="B1105" s="8"/>
      <c r="F1105" s="8"/>
    </row>
    <row r="1106" spans="2:6">
      <c r="B1106" s="8"/>
      <c r="F1106" s="8"/>
    </row>
    <row r="1107" spans="2:6">
      <c r="B1107" s="8"/>
      <c r="F1107" s="8"/>
    </row>
    <row r="1108" spans="2:6">
      <c r="B1108" s="8"/>
      <c r="F1108" s="8"/>
    </row>
    <row r="1109" spans="2:6">
      <c r="B1109" s="8"/>
      <c r="F1109" s="8"/>
    </row>
    <row r="1110" spans="2:6">
      <c r="B1110" s="8"/>
      <c r="F1110" s="8"/>
    </row>
    <row r="1111" spans="2:6">
      <c r="B1111" s="8"/>
      <c r="F1111" s="8"/>
    </row>
    <row r="1112" spans="2:6">
      <c r="B1112" s="8"/>
      <c r="F1112" s="8"/>
    </row>
    <row r="1113" spans="2:6">
      <c r="B1113" s="8"/>
      <c r="F1113" s="8"/>
    </row>
    <row r="1114" spans="2:6">
      <c r="B1114" s="8"/>
      <c r="F1114" s="8"/>
    </row>
    <row r="1115" spans="2:6">
      <c r="B1115" s="8"/>
      <c r="F1115" s="8"/>
    </row>
    <row r="1116" spans="2:6">
      <c r="B1116" s="8"/>
      <c r="F1116" s="8"/>
    </row>
    <row r="1117" spans="2:6">
      <c r="B1117" s="8"/>
      <c r="F1117" s="8"/>
    </row>
    <row r="1118" spans="2:6">
      <c r="B1118" s="8"/>
      <c r="F1118" s="8"/>
    </row>
  </sheetData>
  <phoneticPr fontId="7" type="noConversion"/>
  <hyperlinks>
    <hyperlink ref="P76" r:id="rId1" display="http://vsolj.cetus-net.org/no47.pdf" xr:uid="{00000000-0004-0000-0100-000000000000}"/>
    <hyperlink ref="P160" r:id="rId2" display="http://www.konkoly.hu/cgi-bin/IBVS?1255" xr:uid="{00000000-0004-0000-0100-000001000000}"/>
    <hyperlink ref="P161" r:id="rId3" display="http://www.konkoly.hu/cgi-bin/IBVS?1255" xr:uid="{00000000-0004-0000-0100-000002000000}"/>
    <hyperlink ref="P14" r:id="rId4" display="http://www.bav-astro.de/sfs/BAVM_link.php?BAVMnr=31" xr:uid="{00000000-0004-0000-0100-000003000000}"/>
    <hyperlink ref="P16" r:id="rId5" display="http://www.bav-astro.de/sfs/BAVM_link.php?BAVMnr=32" xr:uid="{00000000-0004-0000-0100-000004000000}"/>
    <hyperlink ref="P167" r:id="rId6" display="http://www.konkoly.hu/cgi-bin/IBVS?2164" xr:uid="{00000000-0004-0000-0100-000005000000}"/>
    <hyperlink ref="P33" r:id="rId7" display="http://www.bav-astro.de/sfs/BAVM_link.php?BAVMnr=50" xr:uid="{00000000-0004-0000-0100-000006000000}"/>
    <hyperlink ref="P169" r:id="rId8" display="http://www.konkoly.hu/cgi-bin/IBVS?3615" xr:uid="{00000000-0004-0000-0100-000007000000}"/>
    <hyperlink ref="P170" r:id="rId9" display="http://vsolj.cetus-net.org/no47.pdf" xr:uid="{00000000-0004-0000-0100-000008000000}"/>
    <hyperlink ref="P171" r:id="rId10" display="http://vsolj.cetus-net.org/no47.pdf" xr:uid="{00000000-0004-0000-0100-000009000000}"/>
    <hyperlink ref="P56" r:id="rId11" display="http://www.bav-astro.de/sfs/BAVM_link.php?BAVMnr=172" xr:uid="{00000000-0004-0000-0100-00000A000000}"/>
    <hyperlink ref="P172" r:id="rId12" display="http://vsolj.cetus-net.org/no44.pdf" xr:uid="{00000000-0004-0000-0100-00000B000000}"/>
    <hyperlink ref="P58" r:id="rId13" display="http://www.bav-astro.de/sfs/BAVM_link.php?BAVMnr=178" xr:uid="{00000000-0004-0000-0100-00000C000000}"/>
    <hyperlink ref="P59" r:id="rId14" display="http://www.bav-astro.de/sfs/BAVM_link.php?BAVMnr=178" xr:uid="{00000000-0004-0000-0100-00000D000000}"/>
    <hyperlink ref="P60" r:id="rId15" display="http://www.konkoly.hu/cgi-bin/IBVS?5835" xr:uid="{00000000-0004-0000-0100-00000E000000}"/>
    <hyperlink ref="P61" r:id="rId16" display="http://www.konkoly.hu/cgi-bin/IBVS?5820" xr:uid="{00000000-0004-0000-0100-00000F000000}"/>
    <hyperlink ref="P173" r:id="rId17" display="http://var.astro.cz/oejv/issues/oejv0094.pdf" xr:uid="{00000000-0004-0000-0100-000010000000}"/>
    <hyperlink ref="P62" r:id="rId18" display="http://www.konkoly.hu/cgi-bin/IBVS?5933" xr:uid="{00000000-0004-0000-0100-000011000000}"/>
    <hyperlink ref="P174" r:id="rId19" display="http://www.bav-astro.de/sfs/BAVM_link.php?BAVMnr=203" xr:uid="{00000000-0004-0000-0100-000012000000}"/>
    <hyperlink ref="P63" r:id="rId20" display="http://www.bav-astro.de/sfs/BAVM_link.php?BAVMnr=209" xr:uid="{00000000-0004-0000-0100-000013000000}"/>
    <hyperlink ref="P64" r:id="rId21" display="http://www.bav-astro.de/sfs/BAVM_link.php?BAVMnr=214" xr:uid="{00000000-0004-0000-0100-000014000000}"/>
    <hyperlink ref="P65" r:id="rId22" display="http://www.bav-astro.de/sfs/BAVM_link.php?BAVMnr=215" xr:uid="{00000000-0004-0000-0100-000015000000}"/>
    <hyperlink ref="P66" r:id="rId23" display="http://www.konkoly.hu/cgi-bin/IBVS?5992" xr:uid="{00000000-0004-0000-0100-000016000000}"/>
    <hyperlink ref="P175" r:id="rId24" display="http://vsolj.cetus-net.org/vsoljno55.pdf" xr:uid="{00000000-0004-0000-0100-000017000000}"/>
    <hyperlink ref="P176" r:id="rId25" display="http://vsolj.cetus-net.org/vsoljno56.pdf" xr:uid="{00000000-0004-0000-0100-000018000000}"/>
    <hyperlink ref="P67" r:id="rId26" display="http://www.bav-astro.de/sfs/BAVM_link.php?BAVMnr=239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2024-03-07T05:47:41Z</dcterms:modified>
</cp:coreProperties>
</file>