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B1F5C46-3950-455A-842A-2C2497371C7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C21" i="1"/>
  <c r="G21" i="1"/>
  <c r="H21" i="1"/>
  <c r="G11" i="1"/>
  <c r="F11" i="1"/>
  <c r="E21" i="1"/>
  <c r="F21" i="1"/>
  <c r="E14" i="1"/>
  <c r="E15" i="1" s="1"/>
  <c r="Q21" i="1"/>
  <c r="C17" i="1"/>
  <c r="C11" i="1"/>
  <c r="C12" i="1" l="1"/>
  <c r="C16" i="1" l="1"/>
  <c r="D18" i="1" s="1"/>
  <c r="O23" i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<sst xmlns="http://schemas.openxmlformats.org/spreadsheetml/2006/main" count="53" uniqueCount="46">
  <si>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</si>
  <si>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</si>
  <si>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</si>
  <si>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</si>
  <si>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</si>
  <si>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</si>
  <si>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</si>
  <si>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</si>
  <si>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</si>
  <si>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</si>
  <si>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</si>
  <si>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</si>
  <si>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</si>
  <si>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</si>
  <si>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</si>
  <si>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</si>
  <si>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</si>
  <si>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</si>
  <si>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</si>
  <si>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</si>
  <si>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</si>
  <si>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</si>
  <si>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</si>
  <si>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</si>
  <si>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</si>
  <si>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</si>
  <si>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</si>
  <si>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</si>
  <si>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</si>
  <si>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</si>
  <si>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</si>
  <si>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</si>
  <si>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</si>
  <si>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</si>
  <si>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</si>
  <si>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</si>
  <si>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</si>
  <si>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</si>
  <si>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</si>
  <si>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</si>
  <si>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</si>
  <si>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</si>
  <si>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V0423 Tau / GSC na</t>
  </si>
  <si>
    <t>IBVS 6094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</si>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</sst>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V0423 Tau - O-C Diagr.</a:t>
            </a:r>
          </a:p>
        </c:rich>
      </c:tx>
      <c:layout>
        <c:manualLayout>
          <c:xMode val="edge"/>
          <c:yMode val="edge"/>
          <c:x val="0.378446115288220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26207</c:v>
                </c:pt>
                <c:pt idx="2">
                  <c:v>26220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BB-49C0-B11E-2FFACD7B67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26207</c:v>
                </c:pt>
                <c:pt idx="2">
                  <c:v>26220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3.6660000005213078E-2</c:v>
                </c:pt>
                <c:pt idx="2">
                  <c:v>3.0700000002980232E-2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BB-49C0-B11E-2FFACD7B67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26207</c:v>
                </c:pt>
                <c:pt idx="2">
                  <c:v>26220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BB-49C0-B11E-2FFACD7B67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26207</c:v>
                </c:pt>
                <c:pt idx="2">
                  <c:v>26220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BB-49C0-B11E-2FFACD7B67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26207</c:v>
                </c:pt>
                <c:pt idx="2">
                  <c:v>26220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BB-49C0-B11E-2FFACD7B67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26207</c:v>
                </c:pt>
                <c:pt idx="2">
                  <c:v>26220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BB-49C0-B11E-2FFACD7B67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26207</c:v>
                </c:pt>
                <c:pt idx="2">
                  <c:v>26220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BB-49C0-B11E-2FFACD7B67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26207</c:v>
                </c:pt>
                <c:pt idx="2">
                  <c:v>26220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1.4820058875826547E-6</c:v>
                </c:pt>
                <c:pt idx="1">
                  <c:v>3.3670908130400412E-2</c:v>
                </c:pt>
                <c:pt idx="2">
                  <c:v>3.3687609871905305E-2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BB-49C0-B11E-2FFACD7B67F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26207</c:v>
                </c:pt>
                <c:pt idx="2">
                  <c:v>26220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BB-49C0-B11E-2FFACD7B6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480976"/>
        <c:axId val="1"/>
      </c:scatterChart>
      <c:valAx>
        <c:axId val="98448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4480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854306-A5E0-F4DE-0949-6F33C706C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2" t="s">
        <v>42</v>
      </c>
    </row>
    <row r="2" spans="1:7" s="2" customFormat="1" ht="12.95" customHeight="1" x14ac:dyDescent="0.2">
      <c r="A2" s="2" t="s">
        <v>24</v>
      </c>
      <c r="C2" s="3"/>
      <c r="D2" s="3"/>
    </row>
    <row r="3" spans="1:7" s="2" customFormat="1" ht="12.95" customHeight="1" thickBot="1" x14ac:dyDescent="0.25"/>
    <row r="4" spans="1:7" s="2" customFormat="1" ht="12.95" customHeight="1" thickTop="1" thickBot="1" x14ac:dyDescent="0.25">
      <c r="A4" s="4" t="s">
        <v>0</v>
      </c>
      <c r="C4" s="5" t="s">
        <v>40</v>
      </c>
      <c r="D4" s="6" t="s">
        <v>40</v>
      </c>
    </row>
    <row r="5" spans="1:7" s="2" customFormat="1" ht="12.95" customHeight="1" x14ac:dyDescent="0.2"/>
    <row r="6" spans="1:7" s="2" customFormat="1" ht="12.95" customHeight="1" x14ac:dyDescent="0.2">
      <c r="A6" s="4" t="s">
        <v>1</v>
      </c>
    </row>
    <row r="7" spans="1:7" s="2" customFormat="1" ht="12.95" customHeight="1" x14ac:dyDescent="0.2">
      <c r="A7" s="2" t="s">
        <v>2</v>
      </c>
      <c r="C7" s="33">
        <v>38397.267</v>
      </c>
      <c r="D7" s="8" t="s">
        <v>41</v>
      </c>
    </row>
    <row r="8" spans="1:7" s="2" customFormat="1" ht="12.95" customHeight="1" x14ac:dyDescent="0.2">
      <c r="A8" s="2" t="s">
        <v>3</v>
      </c>
      <c r="C8" s="33">
        <v>0.68242000000000003</v>
      </c>
      <c r="D8" s="8" t="s">
        <v>41</v>
      </c>
    </row>
    <row r="9" spans="1:7" s="2" customFormat="1" ht="12.95" customHeight="1" x14ac:dyDescent="0.2">
      <c r="A9" s="9" t="s">
        <v>30</v>
      </c>
      <c r="C9" s="10">
        <v>-9.5</v>
      </c>
      <c r="D9" s="2" t="s">
        <v>31</v>
      </c>
    </row>
    <row r="10" spans="1:7" s="2" customFormat="1" ht="12.95" customHeight="1" thickBot="1" x14ac:dyDescent="0.25">
      <c r="C10" s="11" t="s">
        <v>20</v>
      </c>
      <c r="D10" s="11" t="s">
        <v>21</v>
      </c>
    </row>
    <row r="11" spans="1:7" s="2" customFormat="1" ht="12.95" customHeight="1" x14ac:dyDescent="0.2">
      <c r="A11" s="2" t="s">
        <v>15</v>
      </c>
      <c r="C11" s="12">
        <f ca="1">INTERCEPT(INDIRECT($G$11):G992,INDIRECT($F$11):F992)</f>
        <v>1.4820058875826547E-6</v>
      </c>
      <c r="D11" s="3"/>
      <c r="F11" s="13" t="str">
        <f>"F"&amp;E19</f>
        <v>F21</v>
      </c>
      <c r="G11" s="12" t="str">
        <f>"G"&amp;E19</f>
        <v>G21</v>
      </c>
    </row>
    <row r="12" spans="1:7" s="2" customFormat="1" ht="12.95" customHeight="1" x14ac:dyDescent="0.2">
      <c r="A12" s="2" t="s">
        <v>16</v>
      </c>
      <c r="C12" s="12">
        <f ca="1">SLOPE(INDIRECT($G$11):G992,INDIRECT($F$11):F992)</f>
        <v>1.2847493465300427E-6</v>
      </c>
      <c r="D12" s="3"/>
    </row>
    <row r="13" spans="1:7" s="2" customFormat="1" ht="12.95" customHeight="1" x14ac:dyDescent="0.2">
      <c r="A13" s="2" t="s">
        <v>19</v>
      </c>
      <c r="C13" s="3" t="s">
        <v>13</v>
      </c>
      <c r="D13" s="14" t="s">
        <v>37</v>
      </c>
      <c r="E13" s="10">
        <v>1</v>
      </c>
    </row>
    <row r="14" spans="1:7" s="2" customFormat="1" ht="12.95" customHeight="1" x14ac:dyDescent="0.2">
      <c r="D14" s="14" t="s">
        <v>32</v>
      </c>
      <c r="E14" s="15">
        <f ca="1">NOW()+15018.5+$C$9/24</f>
        <v>60376.788759953699</v>
      </c>
    </row>
    <row r="15" spans="1:7" s="2" customFormat="1" ht="12.95" customHeight="1" x14ac:dyDescent="0.2">
      <c r="A15" s="16" t="s">
        <v>17</v>
      </c>
      <c r="C15" s="17">
        <f ca="1">(C7+C11)+(C8+C12)*INT(MAX(F21:F3533))</f>
        <v>56290.353087609867</v>
      </c>
      <c r="D15" s="14" t="s">
        <v>38</v>
      </c>
      <c r="E15" s="15">
        <f ca="1">ROUND(2*(E14-$C$7)/$C$8,0)/2+E13</f>
        <v>32209</v>
      </c>
    </row>
    <row r="16" spans="1:7" s="2" customFormat="1" ht="12.95" customHeight="1" x14ac:dyDescent="0.2">
      <c r="A16" s="4" t="s">
        <v>4</v>
      </c>
      <c r="C16" s="18">
        <f ca="1">+C8+C12</f>
        <v>0.6824212847493466</v>
      </c>
      <c r="D16" s="14" t="s">
        <v>39</v>
      </c>
      <c r="E16" s="12">
        <f ca="1">ROUND(2*(E14-$C$15)/$C$16,0)/2+E13</f>
        <v>5989</v>
      </c>
    </row>
    <row r="17" spans="1:18" s="2" customFormat="1" ht="12.95" customHeight="1" thickBot="1" x14ac:dyDescent="0.25">
      <c r="A17" s="14" t="s">
        <v>29</v>
      </c>
      <c r="C17" s="2">
        <f>COUNT(C21:C2191)</f>
        <v>3</v>
      </c>
      <c r="D17" s="14" t="s">
        <v>33</v>
      </c>
      <c r="E17" s="19">
        <f ca="1">+$C$15+$C$16*E16-15018.5-$C$9/24</f>
        <v>45359.269995307041</v>
      </c>
    </row>
    <row r="18" spans="1:18" s="2" customFormat="1" ht="12.95" customHeight="1" thickTop="1" thickBot="1" x14ac:dyDescent="0.25">
      <c r="A18" s="4" t="s">
        <v>5</v>
      </c>
      <c r="C18" s="20">
        <f ca="1">+C15</f>
        <v>56290.353087609867</v>
      </c>
      <c r="D18" s="21">
        <f ca="1">+C16</f>
        <v>0.6824212847493466</v>
      </c>
      <c r="E18" s="22" t="s">
        <v>34</v>
      </c>
    </row>
    <row r="19" spans="1:18" s="2" customFormat="1" ht="12.95" customHeight="1" thickTop="1" x14ac:dyDescent="0.2">
      <c r="A19" s="23" t="s">
        <v>35</v>
      </c>
      <c r="E19" s="24">
        <v>21</v>
      </c>
    </row>
    <row r="20" spans="1:18" s="2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12</v>
      </c>
      <c r="E20" s="11" t="s">
        <v>9</v>
      </c>
      <c r="F20" s="11" t="s">
        <v>10</v>
      </c>
      <c r="G20" s="11" t="s">
        <v>11</v>
      </c>
      <c r="H20" s="25" t="s">
        <v>41</v>
      </c>
      <c r="I20" s="25" t="s">
        <v>45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1" t="s">
        <v>14</v>
      </c>
      <c r="R20" s="27" t="s">
        <v>36</v>
      </c>
    </row>
    <row r="21" spans="1:18" s="2" customFormat="1" ht="12.95" customHeight="1" x14ac:dyDescent="0.2">
      <c r="A21" s="2" t="s">
        <v>41</v>
      </c>
      <c r="C21" s="7">
        <f>C$7</f>
        <v>38397.267</v>
      </c>
      <c r="D21" s="7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1.4820058875826547E-6</v>
      </c>
      <c r="Q21" s="28">
        <f>+C21-15018.5</f>
        <v>23378.767</v>
      </c>
    </row>
    <row r="22" spans="1:18" s="2" customFormat="1" ht="12.95" customHeight="1" x14ac:dyDescent="0.2">
      <c r="A22" s="29" t="s">
        <v>43</v>
      </c>
      <c r="B22" s="30" t="s">
        <v>44</v>
      </c>
      <c r="C22" s="31">
        <v>56281.484600000003</v>
      </c>
      <c r="D22" s="31">
        <v>2.0999999999999999E-3</v>
      </c>
      <c r="E22" s="2">
        <f>+(C22-C$7)/C$8</f>
        <v>26207.053720582637</v>
      </c>
      <c r="F22" s="2">
        <f>ROUND(2*E22,0)/2</f>
        <v>26207</v>
      </c>
      <c r="G22" s="2">
        <f>+C22-(C$7+F22*C$8)</f>
        <v>3.6660000005213078E-2</v>
      </c>
      <c r="I22" s="2">
        <f>+G22</f>
        <v>3.6660000005213078E-2</v>
      </c>
      <c r="O22" s="2">
        <f ca="1">+C$11+C$12*$F22</f>
        <v>3.3670908130400412E-2</v>
      </c>
      <c r="Q22" s="28">
        <f>+C22-15018.5</f>
        <v>41262.984600000003</v>
      </c>
    </row>
    <row r="23" spans="1:18" s="2" customFormat="1" ht="12.95" customHeight="1" x14ac:dyDescent="0.2">
      <c r="A23" s="29" t="s">
        <v>43</v>
      </c>
      <c r="B23" s="30" t="s">
        <v>44</v>
      </c>
      <c r="C23" s="31">
        <v>56290.350100000003</v>
      </c>
      <c r="D23" s="31">
        <v>2.8999999999999998E-3</v>
      </c>
      <c r="E23" s="2">
        <f>+(C23-C$7)/C$8</f>
        <v>26220.044986958183</v>
      </c>
      <c r="F23" s="2">
        <f>ROUND(2*E23,0)/2</f>
        <v>26220</v>
      </c>
      <c r="G23" s="2">
        <f>+C23-(C$7+F23*C$8)</f>
        <v>3.0700000002980232E-2</v>
      </c>
      <c r="I23" s="2">
        <f>+G23</f>
        <v>3.0700000002980232E-2</v>
      </c>
      <c r="O23" s="2">
        <f ca="1">+C$11+C$12*$F23</f>
        <v>3.3687609871905305E-2</v>
      </c>
      <c r="Q23" s="28">
        <f>+C23-15018.5</f>
        <v>41271.850100000003</v>
      </c>
    </row>
    <row r="24" spans="1:18" s="2" customFormat="1" ht="12.95" customHeight="1" x14ac:dyDescent="0.2">
      <c r="C24" s="7"/>
      <c r="D24" s="7"/>
      <c r="Q24" s="28"/>
    </row>
    <row r="25" spans="1:18" s="2" customFormat="1" ht="12.95" customHeight="1" x14ac:dyDescent="0.2">
      <c r="C25" s="7"/>
      <c r="D25" s="7"/>
      <c r="Q25" s="28"/>
    </row>
    <row r="26" spans="1:18" s="2" customFormat="1" ht="12.95" customHeight="1" x14ac:dyDescent="0.2">
      <c r="C26" s="7"/>
      <c r="D26" s="7"/>
      <c r="Q26" s="28"/>
    </row>
    <row r="27" spans="1:18" s="2" customFormat="1" ht="12.95" customHeight="1" x14ac:dyDescent="0.2">
      <c r="C27" s="7"/>
      <c r="D27" s="7"/>
      <c r="Q27" s="28"/>
    </row>
    <row r="28" spans="1:18" s="2" customFormat="1" ht="12.95" customHeight="1" x14ac:dyDescent="0.2">
      <c r="C28" s="7"/>
      <c r="D28" s="7"/>
      <c r="Q28" s="28"/>
    </row>
    <row r="29" spans="1:18" s="2" customFormat="1" ht="12.95" customHeight="1" x14ac:dyDescent="0.2">
      <c r="C29" s="7"/>
      <c r="D29" s="7"/>
      <c r="Q29" s="28"/>
    </row>
    <row r="30" spans="1:18" s="2" customFormat="1" ht="12.95" customHeight="1" x14ac:dyDescent="0.2">
      <c r="C30" s="7"/>
      <c r="D30" s="7"/>
      <c r="Q30" s="28"/>
    </row>
    <row r="31" spans="1:18" s="2" customFormat="1" ht="12.95" customHeight="1" x14ac:dyDescent="0.2">
      <c r="C31" s="7"/>
      <c r="D31" s="7"/>
      <c r="Q31" s="28"/>
    </row>
    <row r="32" spans="1:18" s="2" customFormat="1" ht="12.95" customHeight="1" x14ac:dyDescent="0.2">
      <c r="C32" s="7"/>
      <c r="D32" s="7"/>
      <c r="Q32" s="28"/>
    </row>
    <row r="33" spans="3:17" s="2" customFormat="1" ht="12.95" customHeight="1" x14ac:dyDescent="0.2">
      <c r="C33" s="7"/>
      <c r="D33" s="7"/>
      <c r="Q33" s="28"/>
    </row>
    <row r="34" spans="3:17" s="2" customFormat="1" ht="12.95" customHeight="1" x14ac:dyDescent="0.2">
      <c r="C34" s="7"/>
      <c r="D34" s="7"/>
    </row>
    <row r="35" spans="3:17" s="2" customFormat="1" ht="12.95" customHeight="1" x14ac:dyDescent="0.2">
      <c r="C35" s="7"/>
      <c r="D35" s="7"/>
    </row>
    <row r="36" spans="3:17" s="2" customFormat="1" ht="12.95" customHeight="1" x14ac:dyDescent="0.2">
      <c r="C36" s="7"/>
      <c r="D36" s="7"/>
    </row>
    <row r="37" spans="3:17" s="2" customFormat="1" ht="12.95" customHeight="1" x14ac:dyDescent="0.2">
      <c r="C37" s="7"/>
      <c r="D37" s="7"/>
    </row>
    <row r="38" spans="3:17" s="2" customFormat="1" ht="12.95" customHeight="1" x14ac:dyDescent="0.2">
      <c r="C38" s="7"/>
      <c r="D38" s="7"/>
    </row>
    <row r="39" spans="3:17" s="2" customFormat="1" ht="12.95" customHeight="1" x14ac:dyDescent="0.2">
      <c r="C39" s="7"/>
      <c r="D39" s="7"/>
    </row>
    <row r="40" spans="3:17" s="2" customFormat="1" ht="12.95" customHeight="1" x14ac:dyDescent="0.2">
      <c r="C40" s="7"/>
      <c r="D40" s="7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2024-03-07T05:55:48Z</dcterms:modified>
</cp:coreProperties>
</file>