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A6D01DB-C93E-4263-ABE8-EE78D3B72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3" i="1"/>
  <c r="F33" i="1" s="1"/>
  <c r="G33" i="1" s="1"/>
  <c r="K33" i="1" s="1"/>
  <c r="Q33" i="1"/>
  <c r="C9" i="1"/>
  <c r="D9" i="1"/>
  <c r="F16" i="1"/>
  <c r="F17" i="1" s="1"/>
  <c r="C17" i="1"/>
  <c r="E21" i="1"/>
  <c r="F21" i="1"/>
  <c r="G21" i="1"/>
  <c r="J21" i="1"/>
  <c r="Q21" i="1"/>
  <c r="E22" i="1"/>
  <c r="F22" i="1"/>
  <c r="G22" i="1"/>
  <c r="J22" i="1"/>
  <c r="Q22" i="1"/>
  <c r="E23" i="1"/>
  <c r="F23" i="1"/>
  <c r="G23" i="1"/>
  <c r="J23" i="1"/>
  <c r="Q23" i="1"/>
  <c r="E24" i="1"/>
  <c r="F24" i="1"/>
  <c r="G24" i="1"/>
  <c r="K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C11" i="1"/>
  <c r="C12" i="1"/>
  <c r="O34" i="1" l="1"/>
  <c r="O33" i="1"/>
  <c r="C16" i="1"/>
  <c r="D18" i="1" s="1"/>
  <c r="O26" i="1"/>
  <c r="O25" i="1"/>
  <c r="O32" i="1"/>
  <c r="O30" i="1"/>
  <c r="O23" i="1"/>
  <c r="O28" i="1"/>
  <c r="O29" i="1"/>
  <c r="C15" i="1"/>
  <c r="F18" i="1" s="1"/>
  <c r="O22" i="1"/>
  <c r="O27" i="1"/>
  <c r="O24" i="1"/>
  <c r="O31" i="1"/>
  <c r="O21" i="1"/>
  <c r="C18" i="1" l="1"/>
  <c r="F19" i="1"/>
</calcChain>
</file>

<file path=xl/sharedStrings.xml><?xml version="1.0" encoding="utf-8"?>
<sst xmlns="http://schemas.openxmlformats.org/spreadsheetml/2006/main" count="78" uniqueCount="57">
  <si>
    <t>V1130 Tau / GSC 0066-0538</t>
  </si>
  <si>
    <t>System Type:</t>
  </si>
  <si>
    <t xml:space="preserve">EB        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</si>
  <si>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</si>
  <si>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</si>
  <si>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</si>
  <si>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</si>
  <si>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</si>
  <si>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</si>
  <si>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</si>
  <si>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Malkov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</si>
  <si>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</si>
  <si>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</si>
  <si>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</si>
  <si>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</si>
  <si>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</si>
  <si>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</si>
  <si>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</si>
  <si>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</si>
  <si>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</si>
  <si>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</si>
  <si>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</si>
  <si>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</si>
  <si>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</si>
  <si>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</si>
  <si>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</si>
  <si>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</si>
  <si>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</si>
  <si>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</si>
  <si>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</si>
  <si>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</si>
  <si>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</si>
  <si>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</si>
  <si>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</si>
  <si>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</si>
  <si>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</si>
  <si>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</si>
  <si>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</si>
  <si>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</si>
  <si>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</si>
  <si>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</si>
  <si>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</si>
  <si>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</si>
  <si>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</si>
  <si>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5623</t>
  </si>
  <si>
    <t>II</t>
  </si>
  <si>
    <t>OEJV 0094</t>
  </si>
  <si>
    <t>I</t>
  </si>
  <si>
    <t>IBVS 5887</t>
  </si>
  <si>
    <t>VSB-059</t>
  </si>
  <si>
    <t>cG</t>
  </si>
  <si>
    <t>OEJV 0181</t>
  </si>
  <si>
    <t>VSB-063</t>
  </si>
  <si>
    <t>Ic</t>
  </si>
  <si>
    <t>VSB 069</t>
  </si>
  <si>
    <t>JAVSO, 50, 133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</si>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</sst>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/>
    <xf numFmtId="0" fontId="12" fillId="0" borderId="0"/>
  </cellStyleXfs>
  <cellXfs count="43">
    <xf numFmtId="0" fontId="0" fillId="0" borderId="0" xfId="0">
      <alignment vertical="top"/>
    </xf>
    <xf numFmtId="0" fontId="0" fillId="0" borderId="0" xfId="0" applyAlignment="1"/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166" fontId="0" fillId="0" borderId="0" xfId="0" applyNumberFormat="1" applyAlignme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6" fontId="0" fillId="0" borderId="0" xfId="0" applyNumberFormat="1" applyAlignment="1">
      <alignment vertical="center"/>
    </xf>
    <xf numFmtId="167" fontId="1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A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V1130 Tau - O-C Diagr.</a:t>
            </a:r>
          </a:p>
        </c:rich>
      </c:tx>
      <c:layout>
        <c:manualLayout>
          <c:xMode val="edge"/>
          <c:yMode val="edge"/>
          <c:x val="0.3684210526315789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959899749373"/>
          <c:y val="0.14214277269395378"/>
          <c:w val="0.81754385964912279"/>
          <c:h val="0.641643218021170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0-4E7E-A4A5-8F1DF24A6F8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Active!$I$21:$I$500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F0-4E7E-A4A5-8F1DF24A6F8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  <c:pt idx="0">
                  <c:v>-6.7653504811460152E-4</c:v>
                </c:pt>
                <c:pt idx="1">
                  <c:v>6.9440471997950226E-4</c:v>
                </c:pt>
                <c:pt idx="2">
                  <c:v>-4.9411557847633958E-4</c:v>
                </c:pt>
                <c:pt idx="4">
                  <c:v>-3.2915698466240428E-3</c:v>
                </c:pt>
                <c:pt idx="5">
                  <c:v>-2.6794622681336477E-3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F0-4E7E-A4A5-8F1DF24A6F8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3">
                  <c:v>-1.5403120487462729E-3</c:v>
                </c:pt>
                <c:pt idx="6">
                  <c:v>1.7813321392168291E-3</c:v>
                </c:pt>
                <c:pt idx="7">
                  <c:v>-2.6261403399985284E-4</c:v>
                </c:pt>
                <c:pt idx="8">
                  <c:v>2.5335742393508554E-3</c:v>
                </c:pt>
                <c:pt idx="9">
                  <c:v>1.2168913963250816E-4</c:v>
                </c:pt>
                <c:pt idx="10">
                  <c:v>6.9904111296636984E-4</c:v>
                </c:pt>
                <c:pt idx="11">
                  <c:v>2.5934633595170453E-4</c:v>
                </c:pt>
                <c:pt idx="12">
                  <c:v>2.9322142072487622E-3</c:v>
                </c:pt>
                <c:pt idx="13">
                  <c:v>-1.4849163781036623E-3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F0-4E7E-A4A5-8F1DF24A6F8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F0-4E7E-A4A5-8F1DF24A6F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0-4E7E-A4A5-8F1DF24A6F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0-4E7E-A4A5-8F1DF24A6F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-447.5</c:v>
                </c:pt>
                <c:pt idx="1">
                  <c:v>-25.5</c:v>
                </c:pt>
                <c:pt idx="2">
                  <c:v>0.5</c:v>
                </c:pt>
                <c:pt idx="3">
                  <c:v>1767</c:v>
                </c:pt>
                <c:pt idx="4">
                  <c:v>2245</c:v>
                </c:pt>
                <c:pt idx="5">
                  <c:v>2255</c:v>
                </c:pt>
                <c:pt idx="6">
                  <c:v>5006</c:v>
                </c:pt>
                <c:pt idx="7">
                  <c:v>5011</c:v>
                </c:pt>
                <c:pt idx="8">
                  <c:v>5028.5</c:v>
                </c:pt>
                <c:pt idx="9">
                  <c:v>5411</c:v>
                </c:pt>
                <c:pt idx="10">
                  <c:v>5908.5</c:v>
                </c:pt>
                <c:pt idx="11">
                  <c:v>7796</c:v>
                </c:pt>
                <c:pt idx="12">
                  <c:v>8248.5</c:v>
                </c:pt>
                <c:pt idx="13">
                  <c:v>8366.5</c:v>
                </c:pt>
              </c:numCache>
            </c:numRef>
          </c:xVal>
          <c:yVal>
            <c:numRef>
              <c:f>Active!$O$21:$O$500</c:f>
              <c:numCache>
                <c:formatCode>General</c:formatCode>
                <c:ptCount val="480"/>
                <c:pt idx="0">
                  <c:v>-1.146390498950196E-3</c:v>
                </c:pt>
                <c:pt idx="1">
                  <c:v>-1.0480586414511029E-3</c:v>
                </c:pt>
                <c:pt idx="2">
                  <c:v>-1.0420002805625332E-3</c:v>
                </c:pt>
                <c:pt idx="3">
                  <c:v>-6.3038126096028719E-4</c:v>
                </c:pt>
                <c:pt idx="4">
                  <c:v>-5.1900062616273628E-4</c:v>
                </c:pt>
                <c:pt idx="5">
                  <c:v>-5.1667048735944024E-4</c:v>
                </c:pt>
                <c:pt idx="6">
                  <c:v>1.2435069742730153E-4</c:v>
                </c:pt>
                <c:pt idx="7">
                  <c:v>1.2551576682894939E-4</c:v>
                </c:pt>
                <c:pt idx="8">
                  <c:v>1.2959350973471766E-4</c:v>
                </c:pt>
                <c:pt idx="9">
                  <c:v>2.1872131896079122E-4</c:v>
                </c:pt>
                <c:pt idx="10">
                  <c:v>3.3464572442476947E-4</c:v>
                </c:pt>
                <c:pt idx="11">
                  <c:v>7.7445942354689777E-4</c:v>
                </c:pt>
                <c:pt idx="12">
                  <c:v>8.7989820439604376E-4</c:v>
                </c:pt>
                <c:pt idx="13">
                  <c:v>9.0739384227493691E-4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F0-4E7E-A4A5-8F1DF24A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8592"/>
        <c:axId val="1"/>
      </c:scatterChart>
      <c:valAx>
        <c:axId val="72844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85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09022556390977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438D7D-9010-64FB-E4AE-EA989E756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28515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20" customFormat="1" ht="20.25" x14ac:dyDescent="0.2">
      <c r="A1" s="23" t="s">
        <v>0</v>
      </c>
    </row>
    <row r="2" spans="1:6" s="20" customFormat="1" ht="12.95" customHeight="1" x14ac:dyDescent="0.2">
      <c r="A2" s="20" t="s">
        <v>1</v>
      </c>
      <c r="B2" s="2" t="s">
        <v>2</v>
      </c>
      <c r="C2" s="24"/>
      <c r="D2" s="24"/>
    </row>
    <row r="3" spans="1:6" s="20" customFormat="1" ht="12.95" customHeight="1" x14ac:dyDescent="0.2"/>
    <row r="4" spans="1:6" s="20" customFormat="1" ht="12.95" customHeight="1" x14ac:dyDescent="0.2">
      <c r="A4" s="25" t="s">
        <v>3</v>
      </c>
      <c r="C4" s="26" t="s">
        <v>4</v>
      </c>
      <c r="D4" s="27" t="s">
        <v>4</v>
      </c>
    </row>
    <row r="5" spans="1:6" s="20" customFormat="1" ht="12.95" customHeight="1" x14ac:dyDescent="0.2">
      <c r="A5" s="28" t="s">
        <v>5</v>
      </c>
      <c r="C5" s="29">
        <v>-9.5</v>
      </c>
      <c r="D5" s="20" t="s">
        <v>6</v>
      </c>
    </row>
    <row r="6" spans="1:6" s="20" customFormat="1" ht="12.95" customHeight="1" x14ac:dyDescent="0.2">
      <c r="A6" s="25" t="s">
        <v>7</v>
      </c>
    </row>
    <row r="7" spans="1:6" s="20" customFormat="1" ht="12.95" customHeight="1" x14ac:dyDescent="0.2">
      <c r="A7" s="20" t="s">
        <v>8</v>
      </c>
      <c r="C7" s="20">
        <v>52977.968859720961</v>
      </c>
    </row>
    <row r="8" spans="1:6" s="20" customFormat="1" ht="12.95" customHeight="1" x14ac:dyDescent="0.2">
      <c r="A8" s="20" t="s">
        <v>9</v>
      </c>
      <c r="C8" s="20">
        <v>0.79886878924226579</v>
      </c>
      <c r="D8" s="20" t="s">
        <v>10</v>
      </c>
    </row>
    <row r="9" spans="1:6" s="20" customFormat="1" ht="12.95" customHeight="1" x14ac:dyDescent="0.2">
      <c r="A9" s="30" t="s">
        <v>11</v>
      </c>
      <c r="B9" s="31">
        <v>21</v>
      </c>
      <c r="C9" s="21" t="str">
        <f>"F"&amp;B9</f>
        <v>F21</v>
      </c>
      <c r="D9" s="32" t="str">
        <f>"G"&amp;B9</f>
        <v>G21</v>
      </c>
    </row>
    <row r="10" spans="1:6" s="20" customFormat="1" ht="12.95" customHeight="1" x14ac:dyDescent="0.2">
      <c r="C10" s="22" t="s">
        <v>12</v>
      </c>
      <c r="D10" s="22" t="s">
        <v>13</v>
      </c>
    </row>
    <row r="11" spans="1:6" s="20" customFormat="1" ht="12.95" customHeight="1" x14ac:dyDescent="0.2">
      <c r="A11" s="20" t="s">
        <v>14</v>
      </c>
      <c r="C11" s="32">
        <f ca="1">INTERCEPT(INDIRECT($D$9):G992,INDIRECT($C$9):F992)</f>
        <v>-1.0421167875026981E-3</v>
      </c>
      <c r="D11" s="24"/>
    </row>
    <row r="12" spans="1:6" s="20" customFormat="1" ht="12.95" customHeight="1" x14ac:dyDescent="0.2">
      <c r="A12" s="20" t="s">
        <v>15</v>
      </c>
      <c r="C12" s="32">
        <f ca="1">SLOPE(INDIRECT($D$9):G992,INDIRECT($C$9):F992)</f>
        <v>2.3301388032960438E-7</v>
      </c>
      <c r="D12" s="24"/>
    </row>
    <row r="13" spans="1:6" s="20" customFormat="1" ht="12.95" customHeight="1" x14ac:dyDescent="0.2">
      <c r="A13" s="20" t="s">
        <v>16</v>
      </c>
      <c r="C13" s="24" t="s">
        <v>17</v>
      </c>
    </row>
    <row r="14" spans="1:6" s="20" customFormat="1" ht="12.95" customHeight="1" x14ac:dyDescent="0.2"/>
    <row r="15" spans="1:6" s="20" customFormat="1" ht="12.95" customHeight="1" x14ac:dyDescent="0.2">
      <c r="A15" s="25" t="s">
        <v>18</v>
      </c>
      <c r="C15" s="33">
        <f ca="1">(C7+C11)+(C8+C12)*INT(MAX(F21:F3533))</f>
        <v>59661.306057799091</v>
      </c>
      <c r="E15" s="30" t="s">
        <v>19</v>
      </c>
      <c r="F15" s="29">
        <v>1</v>
      </c>
    </row>
    <row r="16" spans="1:6" s="20" customFormat="1" ht="12.95" customHeight="1" x14ac:dyDescent="0.2">
      <c r="A16" s="25" t="s">
        <v>20</v>
      </c>
      <c r="C16" s="33">
        <f ca="1">+C8+C12</f>
        <v>0.79886902225614609</v>
      </c>
      <c r="E16" s="30" t="s">
        <v>21</v>
      </c>
      <c r="F16" s="32">
        <f ca="1">NOW()+15018.5+$C$5/24</f>
        <v>60376.805585648144</v>
      </c>
    </row>
    <row r="17" spans="1:17" s="20" customFormat="1" ht="12.95" customHeight="1" x14ac:dyDescent="0.2">
      <c r="A17" s="30" t="s">
        <v>22</v>
      </c>
      <c r="C17" s="20">
        <f>COUNT(C21:C2191)</f>
        <v>14</v>
      </c>
      <c r="E17" s="30" t="s">
        <v>23</v>
      </c>
      <c r="F17" s="32">
        <f ca="1">ROUND(2*(F16-$C$7)/$C$8,0)/2+F15</f>
        <v>9262.5</v>
      </c>
    </row>
    <row r="18" spans="1:17" s="20" customFormat="1" ht="12.95" customHeight="1" x14ac:dyDescent="0.2">
      <c r="A18" s="25" t="s">
        <v>24</v>
      </c>
      <c r="C18" s="34">
        <f ca="1">+C15</f>
        <v>59661.306057799091</v>
      </c>
      <c r="D18" s="35">
        <f ca="1">+C16</f>
        <v>0.79886902225614609</v>
      </c>
      <c r="E18" s="30" t="s">
        <v>25</v>
      </c>
      <c r="F18" s="32">
        <f ca="1">ROUND(2*(F16-$C$15)/$C$16,0)/2+F15</f>
        <v>896.5</v>
      </c>
    </row>
    <row r="19" spans="1:17" s="20" customFormat="1" ht="12.95" customHeight="1" x14ac:dyDescent="0.2">
      <c r="E19" s="30" t="s">
        <v>26</v>
      </c>
      <c r="F19" s="36">
        <f ca="1">+$C$15+$C$16*F18-15018.5-$C$5/24</f>
        <v>45359.387969585063</v>
      </c>
    </row>
    <row r="20" spans="1:17" s="20" customFormat="1" ht="12.95" customHeight="1" x14ac:dyDescent="0.2">
      <c r="A20" s="22" t="s">
        <v>27</v>
      </c>
      <c r="B20" s="22" t="s">
        <v>28</v>
      </c>
      <c r="C20" s="22" t="s">
        <v>29</v>
      </c>
      <c r="D20" s="22" t="s">
        <v>30</v>
      </c>
      <c r="E20" s="22" t="s">
        <v>31</v>
      </c>
      <c r="F20" s="22" t="s">
        <v>32</v>
      </c>
      <c r="G20" s="22" t="s">
        <v>33</v>
      </c>
      <c r="H20" s="37" t="s">
        <v>34</v>
      </c>
      <c r="I20" s="37" t="s">
        <v>35</v>
      </c>
      <c r="J20" s="37" t="s">
        <v>36</v>
      </c>
      <c r="K20" s="37" t="s">
        <v>37</v>
      </c>
      <c r="L20" s="37" t="s">
        <v>38</v>
      </c>
      <c r="M20" s="37" t="s">
        <v>39</v>
      </c>
      <c r="N20" s="37" t="s">
        <v>40</v>
      </c>
      <c r="O20" s="37" t="s">
        <v>41</v>
      </c>
      <c r="P20" s="37" t="s">
        <v>42</v>
      </c>
      <c r="Q20" s="22" t="s">
        <v>43</v>
      </c>
    </row>
    <row r="21" spans="1:17" s="20" customFormat="1" ht="12.95" customHeight="1" x14ac:dyDescent="0.2">
      <c r="A21" s="38" t="s">
        <v>44</v>
      </c>
      <c r="B21" s="39" t="s">
        <v>45</v>
      </c>
      <c r="C21" s="38">
        <v>52620.474399999999</v>
      </c>
      <c r="D21" s="38">
        <v>1E-4</v>
      </c>
      <c r="E21" s="20">
        <f>+(C21-C$7)/C$8</f>
        <v>-447.50084686628975</v>
      </c>
      <c r="F21" s="20">
        <f t="shared" ref="F21:F32" si="0">ROUND(2*E21,0)/2</f>
        <v>-447.5</v>
      </c>
      <c r="G21" s="20">
        <f>+C21-(C$7+F21*C$8)</f>
        <v>-6.7653504811460152E-4</v>
      </c>
      <c r="J21" s="20">
        <f>+G21</f>
        <v>-6.7653504811460152E-4</v>
      </c>
      <c r="O21" s="20">
        <f ca="1">+C$11+C$12*$F21</f>
        <v>-1.146390498950196E-3</v>
      </c>
      <c r="Q21" s="40">
        <f>+C21-15018.5</f>
        <v>37601.974399999999</v>
      </c>
    </row>
    <row r="22" spans="1:17" s="20" customFormat="1" ht="12.95" customHeight="1" x14ac:dyDescent="0.2">
      <c r="A22" s="3" t="s">
        <v>44</v>
      </c>
      <c r="B22" s="4" t="s">
        <v>45</v>
      </c>
      <c r="C22" s="3">
        <v>52957.598400000003</v>
      </c>
      <c r="D22" s="3">
        <v>1E-4</v>
      </c>
      <c r="E22" s="20">
        <f>+(C22-C$7)/C$8</f>
        <v>-25.499130764990316</v>
      </c>
      <c r="F22" s="20">
        <f t="shared" si="0"/>
        <v>-25.5</v>
      </c>
      <c r="G22" s="20">
        <f>+C22-(C$7+F22*C$8)</f>
        <v>6.9440471997950226E-4</v>
      </c>
      <c r="J22" s="20">
        <f>+G22</f>
        <v>6.9440471997950226E-4</v>
      </c>
      <c r="O22" s="20">
        <f ca="1">+C$11+C$12*$F22</f>
        <v>-1.0480586414511029E-3</v>
      </c>
      <c r="Q22" s="40">
        <f>+C22-15018.5</f>
        <v>37939.098400000003</v>
      </c>
    </row>
    <row r="23" spans="1:17" ht="12.95" customHeight="1" x14ac:dyDescent="0.2">
      <c r="A23" s="3" t="s">
        <v>44</v>
      </c>
      <c r="B23" s="4" t="s">
        <v>45</v>
      </c>
      <c r="C23" s="3">
        <v>52978.3678</v>
      </c>
      <c r="D23" s="3">
        <v>2.0000000000000001E-4</v>
      </c>
      <c r="E23" s="1">
        <f>+(C23-C$7)/C$8</f>
        <v>0.49938148092852408</v>
      </c>
      <c r="F23" s="1">
        <f t="shared" si="0"/>
        <v>0.5</v>
      </c>
      <c r="G23" s="1">
        <f>+C23-(C$7+F23*C$8)</f>
        <v>-4.9411557847633958E-4</v>
      </c>
      <c r="J23" s="1">
        <f>+G23</f>
        <v>-4.9411557847633958E-4</v>
      </c>
      <c r="O23" s="1">
        <f ca="1">+C$11+C$12*$F23</f>
        <v>-1.0420002805625332E-3</v>
      </c>
      <c r="Q23" s="15">
        <f>+C23-15018.5</f>
        <v>37959.8678</v>
      </c>
    </row>
    <row r="24" spans="1:17" ht="12.95" customHeight="1" x14ac:dyDescent="0.2">
      <c r="A24" s="5" t="s">
        <v>46</v>
      </c>
      <c r="B24" s="6" t="s">
        <v>47</v>
      </c>
      <c r="C24" s="5">
        <v>54389.568469999998</v>
      </c>
      <c r="D24" s="5">
        <v>2.0000000000000001E-4</v>
      </c>
      <c r="E24" s="1">
        <f t="shared" ref="E24:E31" si="1">+(C24-C$7)/C$8</f>
        <v>1766.99807188356</v>
      </c>
      <c r="F24" s="1">
        <f t="shared" si="0"/>
        <v>1767</v>
      </c>
      <c r="G24" s="1">
        <f t="shared" ref="G24:G31" si="2">+C24-(C$7+F24*C$8)</f>
        <v>-1.5403120487462729E-3</v>
      </c>
      <c r="K24" s="1">
        <f>+G24</f>
        <v>-1.5403120487462729E-3</v>
      </c>
      <c r="O24" s="1">
        <f t="shared" ref="O24:O31" ca="1" si="3">+C$11+C$12*$F24</f>
        <v>-6.3038126096028719E-4</v>
      </c>
      <c r="Q24" s="15">
        <f t="shared" ref="Q24:Q31" si="4">+C24-15018.5</f>
        <v>39371.068469999998</v>
      </c>
    </row>
    <row r="25" spans="1:17" ht="12.95" customHeight="1" x14ac:dyDescent="0.2">
      <c r="A25" s="5" t="s">
        <v>48</v>
      </c>
      <c r="B25" s="6" t="s">
        <v>47</v>
      </c>
      <c r="C25" s="5">
        <v>54771.425999999999</v>
      </c>
      <c r="D25" s="5">
        <v>1E-4</v>
      </c>
      <c r="E25" s="1">
        <f t="shared" si="1"/>
        <v>2244.9958797115469</v>
      </c>
      <c r="F25" s="1">
        <f t="shared" si="0"/>
        <v>2245</v>
      </c>
      <c r="G25" s="1">
        <f t="shared" si="2"/>
        <v>-3.2915698466240428E-3</v>
      </c>
      <c r="J25" s="1">
        <f>+G25</f>
        <v>-3.2915698466240428E-3</v>
      </c>
      <c r="O25" s="1">
        <f t="shared" ca="1" si="3"/>
        <v>-5.1900062616273628E-4</v>
      </c>
      <c r="Q25" s="15">
        <f t="shared" si="4"/>
        <v>39752.925999999999</v>
      </c>
    </row>
    <row r="26" spans="1:17" ht="12.95" customHeight="1" x14ac:dyDescent="0.2">
      <c r="A26" s="5" t="s">
        <v>48</v>
      </c>
      <c r="B26" s="6" t="s">
        <v>47</v>
      </c>
      <c r="C26" s="5">
        <v>54779.415300000001</v>
      </c>
      <c r="D26" s="5">
        <v>2.9999999999999997E-4</v>
      </c>
      <c r="E26" s="1">
        <f t="shared" si="1"/>
        <v>2254.9966459294624</v>
      </c>
      <c r="F26" s="1">
        <f t="shared" si="0"/>
        <v>2255</v>
      </c>
      <c r="G26" s="1">
        <f t="shared" si="2"/>
        <v>-2.6794622681336477E-3</v>
      </c>
      <c r="J26" s="1">
        <f>+G26</f>
        <v>-2.6794622681336477E-3</v>
      </c>
      <c r="O26" s="1">
        <f t="shared" ca="1" si="3"/>
        <v>-5.1667048735944024E-4</v>
      </c>
      <c r="Q26" s="15">
        <f t="shared" si="4"/>
        <v>39760.915300000001</v>
      </c>
    </row>
    <row r="27" spans="1:17" x14ac:dyDescent="0.2">
      <c r="A27" s="7" t="s">
        <v>49</v>
      </c>
      <c r="B27" s="8" t="s">
        <v>47</v>
      </c>
      <c r="C27" s="7">
        <v>56977.107799999882</v>
      </c>
      <c r="D27" s="7" t="s">
        <v>50</v>
      </c>
      <c r="E27" s="1">
        <f t="shared" si="1"/>
        <v>5006.0022298181657</v>
      </c>
      <c r="F27" s="1">
        <f t="shared" si="0"/>
        <v>5006</v>
      </c>
      <c r="G27" s="1">
        <f t="shared" si="2"/>
        <v>1.7813321392168291E-3</v>
      </c>
      <c r="K27" s="1">
        <f t="shared" ref="K27:K32" si="5">+G27</f>
        <v>1.7813321392168291E-3</v>
      </c>
      <c r="O27" s="1">
        <f t="shared" ca="1" si="3"/>
        <v>1.2435069742730153E-4</v>
      </c>
      <c r="Q27" s="15">
        <f t="shared" si="4"/>
        <v>41958.607799999882</v>
      </c>
    </row>
    <row r="28" spans="1:17" x14ac:dyDescent="0.2">
      <c r="A28" s="7" t="s">
        <v>49</v>
      </c>
      <c r="B28" s="8" t="s">
        <v>47</v>
      </c>
      <c r="C28" s="7">
        <v>56981.100099999923</v>
      </c>
      <c r="D28" s="7" t="s">
        <v>50</v>
      </c>
      <c r="E28" s="1">
        <f t="shared" si="1"/>
        <v>5010.9996712676293</v>
      </c>
      <c r="F28" s="1">
        <f t="shared" si="0"/>
        <v>5011</v>
      </c>
      <c r="G28" s="1">
        <f t="shared" si="2"/>
        <v>-2.6261403399985284E-4</v>
      </c>
      <c r="K28" s="1">
        <f t="shared" si="5"/>
        <v>-2.6261403399985284E-4</v>
      </c>
      <c r="O28" s="1">
        <f t="shared" ca="1" si="3"/>
        <v>1.2551576682894939E-4</v>
      </c>
      <c r="Q28" s="15">
        <f t="shared" si="4"/>
        <v>41962.600099999923</v>
      </c>
    </row>
    <row r="29" spans="1:17" x14ac:dyDescent="0.2">
      <c r="A29" s="7" t="s">
        <v>49</v>
      </c>
      <c r="B29" s="8" t="s">
        <v>45</v>
      </c>
      <c r="C29" s="7">
        <v>56995.083099999931</v>
      </c>
      <c r="D29" s="7" t="s">
        <v>50</v>
      </c>
      <c r="E29" s="1">
        <f t="shared" si="1"/>
        <v>5028.503171452272</v>
      </c>
      <c r="F29" s="1">
        <f t="shared" si="0"/>
        <v>5028.5</v>
      </c>
      <c r="G29" s="1">
        <f t="shared" si="2"/>
        <v>2.5335742393508554E-3</v>
      </c>
      <c r="K29" s="1">
        <f t="shared" si="5"/>
        <v>2.5335742393508554E-3</v>
      </c>
      <c r="O29" s="1">
        <f t="shared" ca="1" si="3"/>
        <v>1.2959350973471766E-4</v>
      </c>
      <c r="Q29" s="15">
        <f t="shared" si="4"/>
        <v>41976.583099999931</v>
      </c>
    </row>
    <row r="30" spans="1:17" x14ac:dyDescent="0.2">
      <c r="A30" s="9" t="s">
        <v>51</v>
      </c>
      <c r="B30" s="10" t="s">
        <v>47</v>
      </c>
      <c r="C30" s="11">
        <v>57300.648000000001</v>
      </c>
      <c r="D30" s="11">
        <v>5.0000000000000001E-3</v>
      </c>
      <c r="E30" s="1">
        <f t="shared" si="1"/>
        <v>5411.0001523268174</v>
      </c>
      <c r="F30" s="1">
        <f t="shared" si="0"/>
        <v>5411</v>
      </c>
      <c r="G30" s="1">
        <f t="shared" si="2"/>
        <v>1.2168913963250816E-4</v>
      </c>
      <c r="K30" s="1">
        <f t="shared" si="5"/>
        <v>1.2168913963250816E-4</v>
      </c>
      <c r="O30" s="1">
        <f t="shared" ca="1" si="3"/>
        <v>2.1872131896079122E-4</v>
      </c>
      <c r="Q30" s="15">
        <f t="shared" si="4"/>
        <v>42282.148000000001</v>
      </c>
    </row>
    <row r="31" spans="1:17" ht="12" customHeight="1" x14ac:dyDescent="0.2">
      <c r="A31" s="7" t="s">
        <v>52</v>
      </c>
      <c r="B31" s="8" t="s">
        <v>45</v>
      </c>
      <c r="C31" s="7">
        <v>57698.085800000001</v>
      </c>
      <c r="D31" s="7" t="s">
        <v>53</v>
      </c>
      <c r="E31" s="1">
        <f t="shared" si="1"/>
        <v>5908.5008750387078</v>
      </c>
      <c r="F31" s="1">
        <f t="shared" si="0"/>
        <v>5908.5</v>
      </c>
      <c r="G31" s="1">
        <f t="shared" si="2"/>
        <v>6.9904111296636984E-4</v>
      </c>
      <c r="K31" s="1">
        <f t="shared" si="5"/>
        <v>6.9904111296636984E-4</v>
      </c>
      <c r="O31" s="1">
        <f t="shared" ca="1" si="3"/>
        <v>3.3464572442476947E-4</v>
      </c>
      <c r="Q31" s="15">
        <f t="shared" si="4"/>
        <v>42679.585800000001</v>
      </c>
    </row>
    <row r="32" spans="1:17" ht="12" customHeight="1" x14ac:dyDescent="0.2">
      <c r="A32" s="12" t="s">
        <v>54</v>
      </c>
      <c r="B32" s="13" t="s">
        <v>47</v>
      </c>
      <c r="C32" s="14">
        <v>59205.950199999999</v>
      </c>
      <c r="D32" s="14" t="s">
        <v>53</v>
      </c>
      <c r="E32" s="1">
        <f>+(C32-C$7)/C$8</f>
        <v>7796.0003246419665</v>
      </c>
      <c r="F32" s="1">
        <f t="shared" si="0"/>
        <v>7796</v>
      </c>
      <c r="G32" s="1">
        <f>+C32-(C$7+F32*C$8)</f>
        <v>2.5934633595170453E-4</v>
      </c>
      <c r="K32" s="1">
        <f t="shared" si="5"/>
        <v>2.5934633595170453E-4</v>
      </c>
      <c r="O32" s="1">
        <f ca="1">+C$11+C$12*$F32</f>
        <v>7.7445942354689777E-4</v>
      </c>
      <c r="Q32" s="15">
        <f>+C32-15018.5</f>
        <v>44187.450199999999</v>
      </c>
    </row>
    <row r="33" spans="1:17" ht="12" customHeight="1" x14ac:dyDescent="0.2">
      <c r="A33" s="16" t="s">
        <v>55</v>
      </c>
      <c r="B33" s="17" t="s">
        <v>45</v>
      </c>
      <c r="C33" s="41">
        <v>59567.440999999999</v>
      </c>
      <c r="D33" s="16">
        <v>4.0000000000000002E-4</v>
      </c>
      <c r="E33" s="1">
        <f>+(C33-C$7)/C$8</f>
        <v>8248.5036704578379</v>
      </c>
      <c r="F33" s="1">
        <f t="shared" ref="F33" si="6">ROUND(2*E33,0)/2</f>
        <v>8248.5</v>
      </c>
      <c r="G33" s="1">
        <f>+C33-(C$7+F33*C$8)</f>
        <v>2.9322142072487622E-3</v>
      </c>
      <c r="K33" s="1">
        <f t="shared" ref="K33" si="7">+G33</f>
        <v>2.9322142072487622E-3</v>
      </c>
      <c r="O33" s="1">
        <f ca="1">+C$11+C$12*$F33</f>
        <v>8.7989820439604376E-4</v>
      </c>
      <c r="Q33" s="15">
        <f>+C33-15018.5</f>
        <v>44548.940999999999</v>
      </c>
    </row>
    <row r="34" spans="1:17" ht="12" customHeight="1" x14ac:dyDescent="0.2">
      <c r="A34" s="18" t="s">
        <v>56</v>
      </c>
      <c r="B34" s="19" t="s">
        <v>45</v>
      </c>
      <c r="C34" s="41">
        <v>59661.703099999999</v>
      </c>
      <c r="D34" s="16">
        <v>6.9999999999999999E-4</v>
      </c>
      <c r="E34" s="1">
        <f>+(C34-C$7)/C$8</f>
        <v>8366.498141226195</v>
      </c>
      <c r="F34" s="1">
        <f t="shared" ref="F34" si="8">ROUND(2*E34,0)/2</f>
        <v>8366.5</v>
      </c>
      <c r="G34" s="1">
        <f>+C34-(C$7+F34*C$8)</f>
        <v>-1.4849163781036623E-3</v>
      </c>
      <c r="K34" s="1">
        <f t="shared" ref="K34" si="9">+G34</f>
        <v>-1.4849163781036623E-3</v>
      </c>
      <c r="O34" s="1">
        <f ca="1">+C$11+C$12*$F34</f>
        <v>9.0739384227493691E-4</v>
      </c>
      <c r="Q34" s="15">
        <f>+C34-15018.5</f>
        <v>44643.203099999999</v>
      </c>
    </row>
    <row r="35" spans="1:17" ht="12" customHeight="1" x14ac:dyDescent="0.2">
      <c r="C35" s="42"/>
      <c r="D35" s="42"/>
    </row>
    <row r="36" spans="1:17" ht="12" customHeight="1" x14ac:dyDescent="0.2">
      <c r="C36" s="42"/>
      <c r="D36" s="42"/>
    </row>
    <row r="37" spans="1:17" x14ac:dyDescent="0.2">
      <c r="C37" s="42"/>
      <c r="D37" s="42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2023-01-24T07:30:19Z</dcterms:created>
  <dcterms:modified xsi:type="dcterms:W3CDTF">2024-03-07T06:20:02Z</dcterms:modified>
</cp:coreProperties>
</file>