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62D2E42-80B2-4060-93E3-444286A40DC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26" i="1" l="1"/>
  <c r="E26" i="1"/>
  <c r="F26" i="1"/>
  <c r="Q26" i="1"/>
  <c r="E24" i="1"/>
  <c r="F24" i="1"/>
  <c r="G24" i="1"/>
  <c r="I24" i="1"/>
  <c r="E25" i="1"/>
  <c r="F25" i="1"/>
  <c r="G25" i="1"/>
  <c r="I25" i="1"/>
  <c r="F11" i="1"/>
  <c r="Q24" i="1"/>
  <c r="Q25" i="1"/>
  <c r="G11" i="1"/>
  <c r="E14" i="1"/>
  <c r="E15" i="1" s="1"/>
  <c r="C17" i="1"/>
  <c r="F23" i="1"/>
  <c r="G23" i="1"/>
  <c r="I23" i="1"/>
  <c r="F22" i="1"/>
  <c r="G22" i="1"/>
  <c r="I22" i="1"/>
  <c r="E23" i="1"/>
  <c r="Q23" i="1"/>
  <c r="E22" i="1"/>
  <c r="Q22" i="1"/>
  <c r="E21" i="1"/>
  <c r="F21" i="1"/>
  <c r="G21" i="1"/>
  <c r="Q21" i="1"/>
  <c r="H21" i="1"/>
  <c r="C12" i="1"/>
  <c r="C16" i="1" l="1"/>
  <c r="D18" i="1" s="1"/>
  <c r="C11" i="1"/>
  <c r="O26" i="1" l="1"/>
  <c r="C15" i="1"/>
  <c r="O23" i="1"/>
  <c r="O21" i="1"/>
  <c r="O24" i="1"/>
  <c r="O22" i="1"/>
  <c r="O25" i="1"/>
  <c r="C18" i="1" l="1"/>
  <c r="E16" i="1"/>
  <c r="E17" i="1" s="1"/>
</calcChain>
</file>

<file path=xl/sharedStrings.xml><?xml version="1.0" encoding="utf-8"?>
<sst xmlns="http://schemas.openxmlformats.org/spreadsheetml/2006/main" count="58" uniqueCount="51">
  <si>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</si>
  <si>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</si>
  <si>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</si>
  <si>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</si>
  <si>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</si>
  <si>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</si>
  <si>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</si>
  <si>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</si>
  <si>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</si>
  <si>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</si>
  <si>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</si>
  <si>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</si>
  <si>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</si>
  <si>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</si>
  <si>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</si>
  <si>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</si>
  <si>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</si>
  <si>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</si>
  <si>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</si>
  <si>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</si>
  <si>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</si>
  <si>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</si>
  <si>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</si>
  <si>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</si>
  <si>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</si>
  <si>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</si>
  <si>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</si>
  <si>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</si>
  <si>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</si>
  <si>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</si>
  <si>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</si>
  <si>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</si>
  <si>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</si>
  <si>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</si>
  <si>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</si>
  <si>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</si>
  <si>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 xml:space="preserve">V1222 Tau / GSC 0650-0769 </t>
  </si>
  <si>
    <t>EW</t>
  </si>
  <si>
    <t>Tau_V1222.xls</t>
  </si>
  <si>
    <t>IBVS 5871</t>
  </si>
  <si>
    <t>II</t>
  </si>
  <si>
    <t>GCVS 4 Eph.?</t>
  </si>
  <si>
    <t>GCVS 4?</t>
  </si>
  <si>
    <t>IBVS 5920</t>
  </si>
  <si>
    <t>Add cycle</t>
  </si>
  <si>
    <t>Old Cycle</t>
  </si>
  <si>
    <t>IBVS 5960</t>
  </si>
  <si>
    <t>I</t>
  </si>
  <si>
    <t>IBVS 6011</t>
  </si>
  <si>
    <t>CCD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</si>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</sst>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7"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1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V1222 Tau - O-C Diagr.</a:t>
            </a:r>
          </a:p>
        </c:rich>
      </c:tx>
      <c:layout>
        <c:manualLayout>
          <c:xMode val="edge"/>
          <c:yMode val="edge"/>
          <c:x val="0.3684210526315789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1.8E-3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1.8E-3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8790.5</c:v>
                </c:pt>
                <c:pt idx="2">
                  <c:v>9792.5</c:v>
                </c:pt>
                <c:pt idx="3">
                  <c:v>11241.5</c:v>
                </c:pt>
                <c:pt idx="4">
                  <c:v>11242</c:v>
                </c:pt>
                <c:pt idx="5">
                  <c:v>12318.5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C7-4C37-8666-24F6E2098A5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1.8E-3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1.8E-3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8790.5</c:v>
                </c:pt>
                <c:pt idx="2">
                  <c:v>9792.5</c:v>
                </c:pt>
                <c:pt idx="3">
                  <c:v>11241.5</c:v>
                </c:pt>
                <c:pt idx="4">
                  <c:v>11242</c:v>
                </c:pt>
                <c:pt idx="5">
                  <c:v>12318.5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-0.51876000000629574</c:v>
                </c:pt>
                <c:pt idx="2">
                  <c:v>-0.5712000000057742</c:v>
                </c:pt>
                <c:pt idx="3">
                  <c:v>-0.5974800000039977</c:v>
                </c:pt>
                <c:pt idx="4">
                  <c:v>-0.59563999999954831</c:v>
                </c:pt>
                <c:pt idx="5">
                  <c:v>-0.51122000000032131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C7-4C37-8666-24F6E2098A5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1.8E-3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1.8E-3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8790.5</c:v>
                </c:pt>
                <c:pt idx="2">
                  <c:v>9792.5</c:v>
                </c:pt>
                <c:pt idx="3">
                  <c:v>11241.5</c:v>
                </c:pt>
                <c:pt idx="4">
                  <c:v>11242</c:v>
                </c:pt>
                <c:pt idx="5">
                  <c:v>12318.5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C7-4C37-8666-24F6E2098A5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1.8E-3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1.8E-3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8790.5</c:v>
                </c:pt>
                <c:pt idx="2">
                  <c:v>9792.5</c:v>
                </c:pt>
                <c:pt idx="3">
                  <c:v>11241.5</c:v>
                </c:pt>
                <c:pt idx="4">
                  <c:v>11242</c:v>
                </c:pt>
                <c:pt idx="5">
                  <c:v>12318.5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C7-4C37-8666-24F6E2098A5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1.8E-3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1.8E-3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8790.5</c:v>
                </c:pt>
                <c:pt idx="2">
                  <c:v>9792.5</c:v>
                </c:pt>
                <c:pt idx="3">
                  <c:v>11241.5</c:v>
                </c:pt>
                <c:pt idx="4">
                  <c:v>11242</c:v>
                </c:pt>
                <c:pt idx="5">
                  <c:v>12318.5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C7-4C37-8666-24F6E2098A5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1.8E-3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1.8E-3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8790.5</c:v>
                </c:pt>
                <c:pt idx="2">
                  <c:v>9792.5</c:v>
                </c:pt>
                <c:pt idx="3">
                  <c:v>11241.5</c:v>
                </c:pt>
                <c:pt idx="4">
                  <c:v>11242</c:v>
                </c:pt>
                <c:pt idx="5">
                  <c:v>12318.5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C7-4C37-8666-24F6E2098A5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1.8E-3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1.8E-3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8790.5</c:v>
                </c:pt>
                <c:pt idx="2">
                  <c:v>9792.5</c:v>
                </c:pt>
                <c:pt idx="3">
                  <c:v>11241.5</c:v>
                </c:pt>
                <c:pt idx="4">
                  <c:v>11242</c:v>
                </c:pt>
                <c:pt idx="5">
                  <c:v>12318.5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C7-4C37-8666-24F6E2098A5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8790.5</c:v>
                </c:pt>
                <c:pt idx="2">
                  <c:v>9792.5</c:v>
                </c:pt>
                <c:pt idx="3">
                  <c:v>11241.5</c:v>
                </c:pt>
                <c:pt idx="4">
                  <c:v>11242</c:v>
                </c:pt>
                <c:pt idx="5">
                  <c:v>12318.5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-0.51835035200143853</c:v>
                </c:pt>
                <c:pt idx="1">
                  <c:v>-0.55170242287896731</c:v>
                </c:pt>
                <c:pt idx="2">
                  <c:v>-0.55550411504884201</c:v>
                </c:pt>
                <c:pt idx="3">
                  <c:v>-0.56100177168970877</c:v>
                </c:pt>
                <c:pt idx="4">
                  <c:v>-0.56100366874168972</c:v>
                </c:pt>
                <c:pt idx="5">
                  <c:v>-0.56508802165672978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C7-4C37-8666-24F6E2098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418016"/>
        <c:axId val="1"/>
      </c:scatterChart>
      <c:valAx>
        <c:axId val="573418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3418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75366568914952"/>
          <c:w val="0.681203007518797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A8868B-03E9-DCF3-8235-072E37D83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s="6" customFormat="1" ht="20.25" x14ac:dyDescent="0.2">
      <c r="A1" s="36" t="s">
        <v>36</v>
      </c>
      <c r="F1" s="6">
        <v>52265.857000000004</v>
      </c>
      <c r="G1" s="6">
        <v>0.29171999999999998</v>
      </c>
      <c r="H1" s="6" t="s">
        <v>37</v>
      </c>
      <c r="I1" s="6" t="s">
        <v>38</v>
      </c>
    </row>
    <row r="2" spans="1:9" s="6" customFormat="1" ht="12.95" customHeight="1" x14ac:dyDescent="0.2">
      <c r="A2" s="6" t="s">
        <v>22</v>
      </c>
      <c r="B2" s="6" t="s">
        <v>37</v>
      </c>
      <c r="C2" s="7"/>
      <c r="D2" s="7"/>
      <c r="E2" s="6" t="s">
        <v>38</v>
      </c>
    </row>
    <row r="3" spans="1:9" s="6" customFormat="1" ht="12.95" customHeight="1" thickBot="1" x14ac:dyDescent="0.25"/>
    <row r="4" spans="1:9" s="6" customFormat="1" ht="12.95" customHeight="1" thickTop="1" thickBot="1" x14ac:dyDescent="0.25">
      <c r="A4" s="8" t="s">
        <v>41</v>
      </c>
      <c r="C4" s="9">
        <v>52265.857000000004</v>
      </c>
      <c r="D4" s="10">
        <v>0.29171999999999998</v>
      </c>
    </row>
    <row r="5" spans="1:9" s="6" customFormat="1" ht="12.95" customHeight="1" x14ac:dyDescent="0.2"/>
    <row r="6" spans="1:9" s="6" customFormat="1" ht="12.95" customHeight="1" x14ac:dyDescent="0.2">
      <c r="A6" s="8" t="s">
        <v>0</v>
      </c>
    </row>
    <row r="7" spans="1:9" s="6" customFormat="1" ht="12.95" customHeight="1" x14ac:dyDescent="0.2">
      <c r="A7" s="6" t="s">
        <v>1</v>
      </c>
      <c r="C7" s="6">
        <v>52265.857000000004</v>
      </c>
    </row>
    <row r="8" spans="1:9" s="6" customFormat="1" ht="12.95" customHeight="1" x14ac:dyDescent="0.2">
      <c r="A8" s="6" t="s">
        <v>2</v>
      </c>
      <c r="C8" s="6">
        <v>0.29171999999999998</v>
      </c>
    </row>
    <row r="9" spans="1:9" s="6" customFormat="1" ht="12.95" customHeight="1" x14ac:dyDescent="0.2">
      <c r="A9" s="11" t="s">
        <v>28</v>
      </c>
      <c r="C9" s="12">
        <v>-9.5</v>
      </c>
      <c r="D9" s="6" t="s">
        <v>29</v>
      </c>
    </row>
    <row r="10" spans="1:9" s="6" customFormat="1" ht="12.95" customHeight="1" thickBot="1" x14ac:dyDescent="0.25">
      <c r="C10" s="13" t="s">
        <v>18</v>
      </c>
      <c r="D10" s="13" t="s">
        <v>19</v>
      </c>
    </row>
    <row r="11" spans="1:9" s="6" customFormat="1" ht="12.95" customHeight="1" x14ac:dyDescent="0.2">
      <c r="A11" s="6" t="s">
        <v>14</v>
      </c>
      <c r="C11" s="14">
        <f ca="1">INTERCEPT(INDIRECT($G$11):G992,INDIRECT($F$11):F992)</f>
        <v>-0.51835035200143853</v>
      </c>
      <c r="D11" s="7"/>
      <c r="F11" s="15" t="str">
        <f>"F"&amp;E19</f>
        <v>F22</v>
      </c>
      <c r="G11" s="14" t="str">
        <f>"G"&amp;E19</f>
        <v>G22</v>
      </c>
    </row>
    <row r="12" spans="1:9" s="6" customFormat="1" ht="12.95" customHeight="1" x14ac:dyDescent="0.2">
      <c r="A12" s="6" t="s">
        <v>15</v>
      </c>
      <c r="C12" s="14">
        <f ca="1">SLOPE(INDIRECT($G$11):G992,INDIRECT($F$11):F992)</f>
        <v>-3.7941039619508272E-6</v>
      </c>
      <c r="D12" s="7"/>
    </row>
    <row r="13" spans="1:9" s="6" customFormat="1" ht="12.95" customHeight="1" x14ac:dyDescent="0.2">
      <c r="A13" s="6" t="s">
        <v>17</v>
      </c>
      <c r="C13" s="7" t="s">
        <v>12</v>
      </c>
      <c r="D13" s="16" t="s">
        <v>44</v>
      </c>
      <c r="E13" s="12">
        <v>1</v>
      </c>
    </row>
    <row r="14" spans="1:9" s="6" customFormat="1" ht="12.95" customHeight="1" x14ac:dyDescent="0.2">
      <c r="D14" s="16" t="s">
        <v>30</v>
      </c>
      <c r="E14" s="17">
        <f ca="1">NOW()+15018.5+$C$9/24</f>
        <v>60376.813363310182</v>
      </c>
    </row>
    <row r="15" spans="1:9" s="6" customFormat="1" ht="12.95" customHeight="1" x14ac:dyDescent="0.2">
      <c r="A15" s="18" t="s">
        <v>16</v>
      </c>
      <c r="C15" s="19">
        <f ca="1">(C7+C11)+(C8+C12)*INT(MAX(F21:F3533))</f>
        <v>55858.698873875401</v>
      </c>
      <c r="D15" s="16" t="s">
        <v>45</v>
      </c>
      <c r="E15" s="17">
        <f ca="1">ROUND(2*(E14-$C$7)/$C$8,0)/2+E13</f>
        <v>27805</v>
      </c>
    </row>
    <row r="16" spans="1:9" s="6" customFormat="1" ht="12.95" customHeight="1" x14ac:dyDescent="0.2">
      <c r="A16" s="8" t="s">
        <v>3</v>
      </c>
      <c r="C16" s="20">
        <f ca="1">+C8+C12</f>
        <v>0.29171620589603803</v>
      </c>
      <c r="D16" s="16" t="s">
        <v>31</v>
      </c>
      <c r="E16" s="14">
        <f ca="1">ROUND(2*(E14-$C$15)/$C$16,0)/2+E13</f>
        <v>15489</v>
      </c>
    </row>
    <row r="17" spans="1:17" s="6" customFormat="1" ht="12.95" customHeight="1" thickBot="1" x14ac:dyDescent="0.25">
      <c r="A17" s="16" t="s">
        <v>27</v>
      </c>
      <c r="C17" s="6">
        <f>COUNT(C21:C2191)</f>
        <v>6</v>
      </c>
      <c r="D17" s="16" t="s">
        <v>32</v>
      </c>
      <c r="E17" s="21">
        <f ca="1">+$C$15+$C$16*E16-15018.5-$C$9/24</f>
        <v>45358.987020332468</v>
      </c>
    </row>
    <row r="18" spans="1:17" s="6" customFormat="1" ht="12.95" customHeight="1" thickTop="1" thickBot="1" x14ac:dyDescent="0.25">
      <c r="A18" s="8" t="s">
        <v>4</v>
      </c>
      <c r="C18" s="22">
        <f ca="1">+C15</f>
        <v>55858.698873875401</v>
      </c>
      <c r="D18" s="23">
        <f ca="1">+C16</f>
        <v>0.29171620589603803</v>
      </c>
      <c r="E18" s="24" t="s">
        <v>33</v>
      </c>
    </row>
    <row r="19" spans="1:17" s="6" customFormat="1" ht="12.95" customHeight="1" thickTop="1" x14ac:dyDescent="0.2">
      <c r="A19" s="25" t="s">
        <v>34</v>
      </c>
      <c r="E19" s="26">
        <v>22</v>
      </c>
    </row>
    <row r="20" spans="1:17" s="6" customFormat="1" ht="12.95" customHeight="1" thickBot="1" x14ac:dyDescent="0.25">
      <c r="A20" s="13" t="s">
        <v>5</v>
      </c>
      <c r="B20" s="13" t="s">
        <v>6</v>
      </c>
      <c r="C20" s="13" t="s">
        <v>7</v>
      </c>
      <c r="D20" s="13" t="s">
        <v>11</v>
      </c>
      <c r="E20" s="13" t="s">
        <v>8</v>
      </c>
      <c r="F20" s="13" t="s">
        <v>9</v>
      </c>
      <c r="G20" s="13" t="s">
        <v>10</v>
      </c>
      <c r="H20" s="27" t="s">
        <v>35</v>
      </c>
      <c r="I20" s="27" t="s">
        <v>49</v>
      </c>
      <c r="J20" s="27" t="s">
        <v>50</v>
      </c>
      <c r="K20" s="27" t="s">
        <v>23</v>
      </c>
      <c r="L20" s="27" t="s">
        <v>24</v>
      </c>
      <c r="M20" s="27" t="s">
        <v>25</v>
      </c>
      <c r="N20" s="27" t="s">
        <v>26</v>
      </c>
      <c r="O20" s="27" t="s">
        <v>21</v>
      </c>
      <c r="P20" s="28" t="s">
        <v>20</v>
      </c>
      <c r="Q20" s="13" t="s">
        <v>13</v>
      </c>
    </row>
    <row r="21" spans="1:17" s="6" customFormat="1" ht="12.95" customHeight="1" x14ac:dyDescent="0.2">
      <c r="A21" s="6" t="s">
        <v>42</v>
      </c>
      <c r="C21" s="29">
        <v>52265.857000000004</v>
      </c>
      <c r="D21" s="29" t="s">
        <v>12</v>
      </c>
      <c r="E21" s="6">
        <f t="shared" ref="E21:E26" si="0"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t="shared" ref="O21:O26" ca="1" si="1">+C$11+C$12*$F21</f>
        <v>-0.51835035200143853</v>
      </c>
      <c r="Q21" s="30">
        <f t="shared" ref="Q21:Q26" si="2">+C21-15018.5</f>
        <v>37247.357000000004</v>
      </c>
    </row>
    <row r="22" spans="1:17" s="6" customFormat="1" ht="12.95" customHeight="1" x14ac:dyDescent="0.2">
      <c r="A22" s="2" t="s">
        <v>39</v>
      </c>
      <c r="B22" s="3" t="s">
        <v>40</v>
      </c>
      <c r="C22" s="2">
        <v>54829.702899999997</v>
      </c>
      <c r="D22" s="2">
        <v>8.0000000000000004E-4</v>
      </c>
      <c r="E22" s="6">
        <f t="shared" si="0"/>
        <v>8788.7217194569894</v>
      </c>
      <c r="F22" s="31">
        <f>ROUND(2*E22,0)/2+2</f>
        <v>8790.5</v>
      </c>
      <c r="G22" s="6">
        <f>+C22-(C$7+F22*C$8)</f>
        <v>-0.51876000000629574</v>
      </c>
      <c r="I22" s="6">
        <f>+G22</f>
        <v>-0.51876000000629574</v>
      </c>
      <c r="O22" s="6">
        <f t="shared" ca="1" si="1"/>
        <v>-0.55170242287896731</v>
      </c>
      <c r="Q22" s="30">
        <f t="shared" si="2"/>
        <v>39811.202899999997</v>
      </c>
    </row>
    <row r="23" spans="1:17" s="6" customFormat="1" ht="12.95" customHeight="1" x14ac:dyDescent="0.2">
      <c r="A23" s="2" t="s">
        <v>43</v>
      </c>
      <c r="B23" s="3" t="s">
        <v>40</v>
      </c>
      <c r="C23" s="2">
        <v>55121.9539</v>
      </c>
      <c r="D23" s="2">
        <v>8.0000000000000004E-4</v>
      </c>
      <c r="E23" s="6">
        <f t="shared" si="0"/>
        <v>9790.5419580419475</v>
      </c>
      <c r="F23" s="31">
        <f>ROUND(2*E23,0)/2+2</f>
        <v>9792.5</v>
      </c>
      <c r="G23" s="6">
        <f>+C23-(C$7+F23*C$8)</f>
        <v>-0.5712000000057742</v>
      </c>
      <c r="I23" s="6">
        <f>+G23</f>
        <v>-0.5712000000057742</v>
      </c>
      <c r="O23" s="6">
        <f t="shared" ca="1" si="1"/>
        <v>-0.55550411504884201</v>
      </c>
      <c r="Q23" s="30">
        <f t="shared" si="2"/>
        <v>40103.4539</v>
      </c>
    </row>
    <row r="24" spans="1:17" s="6" customFormat="1" ht="12.95" customHeight="1" x14ac:dyDescent="0.2">
      <c r="A24" s="32" t="s">
        <v>46</v>
      </c>
      <c r="B24" s="33" t="s">
        <v>47</v>
      </c>
      <c r="C24" s="34">
        <v>55544.6299</v>
      </c>
      <c r="D24" s="34">
        <v>6.9999999999999999E-4</v>
      </c>
      <c r="E24" s="6">
        <f t="shared" si="0"/>
        <v>11239.451871657742</v>
      </c>
      <c r="F24" s="31">
        <f>ROUND(2*E24,0)/2+2</f>
        <v>11241.5</v>
      </c>
      <c r="G24" s="6">
        <f>+C24-(C$7+F24*C$8)</f>
        <v>-0.5974800000039977</v>
      </c>
      <c r="I24" s="6">
        <f>+G24</f>
        <v>-0.5974800000039977</v>
      </c>
      <c r="O24" s="6">
        <f t="shared" ca="1" si="1"/>
        <v>-0.56100177168970877</v>
      </c>
      <c r="Q24" s="30">
        <f t="shared" si="2"/>
        <v>40526.1299</v>
      </c>
    </row>
    <row r="25" spans="1:17" s="6" customFormat="1" ht="12.95" customHeight="1" x14ac:dyDescent="0.2">
      <c r="A25" s="32" t="s">
        <v>46</v>
      </c>
      <c r="B25" s="33" t="s">
        <v>40</v>
      </c>
      <c r="C25" s="34">
        <v>55544.777600000001</v>
      </c>
      <c r="D25" s="34">
        <v>1.8E-3</v>
      </c>
      <c r="E25" s="6">
        <f t="shared" si="0"/>
        <v>11239.958179075818</v>
      </c>
      <c r="F25" s="31">
        <f>ROUND(2*E25,0)/2+2</f>
        <v>11242</v>
      </c>
      <c r="G25" s="6">
        <f>+C25-(C$7+F25*C$8)</f>
        <v>-0.59563999999954831</v>
      </c>
      <c r="I25" s="6">
        <f>+G25</f>
        <v>-0.59563999999954831</v>
      </c>
      <c r="O25" s="6">
        <f t="shared" ca="1" si="1"/>
        <v>-0.56100366874168972</v>
      </c>
      <c r="Q25" s="30">
        <f t="shared" si="2"/>
        <v>40526.277600000001</v>
      </c>
    </row>
    <row r="26" spans="1:17" s="6" customFormat="1" ht="12.95" customHeight="1" x14ac:dyDescent="0.2">
      <c r="A26" s="4" t="s">
        <v>48</v>
      </c>
      <c r="B26" s="5" t="s">
        <v>47</v>
      </c>
      <c r="C26" s="4">
        <v>55858.8986</v>
      </c>
      <c r="D26" s="4">
        <v>1.2999999999999999E-3</v>
      </c>
      <c r="E26" s="6">
        <f t="shared" si="0"/>
        <v>12316.747566159322</v>
      </c>
      <c r="F26" s="31">
        <f>ROUND(2*E26,0)/2+2</f>
        <v>12318.5</v>
      </c>
      <c r="G26" s="6">
        <f>+C26-(C$7+F26*C$8)</f>
        <v>-0.51122000000032131</v>
      </c>
      <c r="I26" s="35">
        <v>-0.51122000000032131</v>
      </c>
      <c r="O26" s="6">
        <f t="shared" ca="1" si="1"/>
        <v>-0.56508802165672978</v>
      </c>
      <c r="Q26" s="30">
        <f t="shared" si="2"/>
        <v>40840.3986</v>
      </c>
    </row>
    <row r="27" spans="1:17" s="6" customFormat="1" ht="12.95" customHeight="1" x14ac:dyDescent="0.2">
      <c r="C27" s="29"/>
      <c r="D27" s="29"/>
      <c r="Q27" s="30"/>
    </row>
    <row r="28" spans="1:17" s="6" customFormat="1" ht="12.95" customHeight="1" x14ac:dyDescent="0.2">
      <c r="C28" s="29"/>
      <c r="D28" s="29"/>
      <c r="Q28" s="30"/>
    </row>
    <row r="29" spans="1:17" s="6" customFormat="1" ht="12.95" customHeight="1" x14ac:dyDescent="0.2">
      <c r="C29" s="29"/>
      <c r="D29" s="29"/>
      <c r="Q29" s="30"/>
    </row>
    <row r="30" spans="1:17" s="6" customFormat="1" ht="12.95" customHeight="1" x14ac:dyDescent="0.2">
      <c r="C30" s="29"/>
      <c r="D30" s="29"/>
      <c r="Q30" s="30"/>
    </row>
    <row r="31" spans="1:17" s="6" customFormat="1" ht="12.95" customHeight="1" x14ac:dyDescent="0.2">
      <c r="C31" s="29"/>
      <c r="D31" s="29"/>
      <c r="Q31" s="30"/>
    </row>
    <row r="32" spans="1:17" s="6" customFormat="1" ht="12.95" customHeight="1" x14ac:dyDescent="0.2">
      <c r="C32" s="29"/>
      <c r="D32" s="29"/>
      <c r="Q32" s="30"/>
    </row>
    <row r="33" spans="3:17" s="6" customFormat="1" ht="12.95" customHeight="1" x14ac:dyDescent="0.2">
      <c r="C33" s="29"/>
      <c r="D33" s="29"/>
      <c r="Q33" s="30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2024-03-07T06:31:14Z</dcterms:modified>
</cp:coreProperties>
</file>