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01C6503-B018-45DA-A7A1-A078E85247F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E15" i="1" s="1"/>
  <c r="C17" i="1"/>
  <c r="E21" i="1"/>
  <c r="F21" i="1"/>
  <c r="G21" i="1"/>
  <c r="I21" i="1"/>
  <c r="Q21" i="1"/>
  <c r="E22" i="1"/>
  <c r="F22" i="1"/>
  <c r="G22" i="1"/>
  <c r="I22" i="1"/>
  <c r="Q22" i="1"/>
  <c r="E23" i="1"/>
  <c r="F23" i="1"/>
  <c r="G23" i="1"/>
  <c r="I23" i="1"/>
  <c r="Q23" i="1"/>
  <c r="E24" i="1"/>
  <c r="F24" i="1"/>
  <c r="G24" i="1"/>
  <c r="I24" i="1"/>
  <c r="Q24" i="1"/>
  <c r="E25" i="1"/>
  <c r="F25" i="1"/>
  <c r="G25" i="1"/>
  <c r="I25" i="1"/>
  <c r="Q25" i="1"/>
  <c r="E26" i="1"/>
  <c r="F26" i="1"/>
  <c r="G26" i="1"/>
  <c r="I26" i="1"/>
  <c r="Q26" i="1"/>
  <c r="E27" i="1"/>
  <c r="F27" i="1"/>
  <c r="G27" i="1"/>
  <c r="I27" i="1"/>
  <c r="Q27" i="1"/>
  <c r="E28" i="1"/>
  <c r="F28" i="1"/>
  <c r="G28" i="1"/>
  <c r="H28" i="1"/>
  <c r="Q28" i="1"/>
  <c r="E29" i="1"/>
  <c r="F29" i="1"/>
  <c r="G29" i="1"/>
  <c r="I29" i="1"/>
  <c r="Q29" i="1"/>
  <c r="E30" i="1"/>
  <c r="F30" i="1"/>
  <c r="G30" i="1"/>
  <c r="I30" i="1"/>
  <c r="Q30" i="1"/>
  <c r="E31" i="1"/>
  <c r="F31" i="1"/>
  <c r="G31" i="1"/>
  <c r="I31" i="1"/>
  <c r="Q31" i="1"/>
  <c r="E32" i="1"/>
  <c r="F32" i="1"/>
  <c r="G32" i="1"/>
  <c r="I32" i="1"/>
  <c r="Q32" i="1"/>
  <c r="E33" i="1"/>
  <c r="F33" i="1"/>
  <c r="G33" i="1"/>
  <c r="I33" i="1"/>
  <c r="Q33" i="1"/>
  <c r="E34" i="1"/>
  <c r="F34" i="1"/>
  <c r="G34" i="1"/>
  <c r="I34" i="1"/>
  <c r="Q34" i="1"/>
  <c r="E35" i="1"/>
  <c r="F35" i="1"/>
  <c r="G35" i="1"/>
  <c r="I35" i="1"/>
  <c r="Q35" i="1"/>
  <c r="E36" i="1"/>
  <c r="F36" i="1"/>
  <c r="G36" i="1"/>
  <c r="I36" i="1"/>
  <c r="Q36" i="1"/>
  <c r="E37" i="1"/>
  <c r="F37" i="1"/>
  <c r="G37" i="1"/>
  <c r="I37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E41" i="1"/>
  <c r="F41" i="1"/>
  <c r="G41" i="1"/>
  <c r="I41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I46" i="1"/>
  <c r="Q46" i="1"/>
  <c r="E47" i="1"/>
  <c r="F47" i="1"/>
  <c r="G47" i="1"/>
  <c r="I47" i="1"/>
  <c r="Q47" i="1"/>
  <c r="E48" i="1"/>
  <c r="F48" i="1"/>
  <c r="G48" i="1"/>
  <c r="I48" i="1"/>
  <c r="Q48" i="1"/>
  <c r="C11" i="1"/>
  <c r="C12" i="1"/>
  <c r="C16" i="1" l="1"/>
  <c r="D18" i="1" s="1"/>
  <c r="O42" i="1"/>
  <c r="O34" i="1"/>
  <c r="O45" i="1"/>
  <c r="O47" i="1"/>
  <c r="O30" i="1"/>
  <c r="O38" i="1"/>
  <c r="O32" i="1"/>
  <c r="O39" i="1"/>
  <c r="O44" i="1"/>
  <c r="O37" i="1"/>
  <c r="O46" i="1"/>
  <c r="O43" i="1"/>
  <c r="O28" i="1"/>
  <c r="O21" i="1"/>
  <c r="O27" i="1"/>
  <c r="O29" i="1"/>
  <c r="O33" i="1"/>
  <c r="C15" i="1"/>
  <c r="O26" i="1"/>
  <c r="O24" i="1"/>
  <c r="O48" i="1"/>
  <c r="O35" i="1"/>
  <c r="O25" i="1"/>
  <c r="O31" i="1"/>
  <c r="O40" i="1"/>
  <c r="O23" i="1"/>
  <c r="O22" i="1"/>
  <c r="O36" i="1"/>
  <c r="O41" i="1"/>
  <c r="C18" i="1" l="1"/>
  <c r="E16" i="1"/>
  <c r="E17" i="1" s="1"/>
</calcChain>
</file>

<file path=xl/sharedStrings.xml><?xml version="1.0" encoding="utf-8"?>
<sst xmlns="http://schemas.openxmlformats.org/spreadsheetml/2006/main" count="102" uniqueCount="52">
  <si>
    <t xml:space="preserve">V1237 Tau / GSC 1851-0320 </t>
  </si>
  <si>
    <t>EW</t>
  </si>
  <si>
    <t>Tau_V1237.xls</t>
  </si>
  <si>
    <t>System Type:</t>
  </si>
  <si>
    <t>GCVS 4 Eph.?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</si>
  <si>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</si>
  <si>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</si>
  <si>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</si>
  <si>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</si>
  <si>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</si>
  <si>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</si>
  <si>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</si>
  <si>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</si>
  <si>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</si>
  <si>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</si>
  <si>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</si>
  <si>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</si>
  <si>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</si>
  <si>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</si>
  <si>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</si>
  <si>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</si>
  <si>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</si>
  <si>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</si>
  <si>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</si>
  <si>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</si>
  <si>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</si>
  <si>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</si>
  <si>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</si>
  <si>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</si>
  <si>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</si>
  <si>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</si>
  <si>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</si>
  <si>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</si>
  <si>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</si>
  <si>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GCVS</t>
  </si>
  <si>
    <t>S3</t>
  </si>
  <si>
    <t>S4</t>
  </si>
  <si>
    <t>S5</t>
  </si>
  <si>
    <t>S6</t>
  </si>
  <si>
    <t>Misc</t>
  </si>
  <si>
    <t>Lin Fit</t>
  </si>
  <si>
    <t>Q. Fit</t>
  </si>
  <si>
    <t>Date</t>
  </si>
  <si>
    <t>IBVS 5271</t>
  </si>
  <si>
    <t>??</t>
  </si>
  <si>
    <t>GCVS 4?</t>
  </si>
  <si>
    <t>IBVS 5871</t>
  </si>
  <si>
    <t>II</t>
  </si>
  <si>
    <t>IBVS 5945</t>
  </si>
  <si>
    <t>I</t>
  </si>
  <si>
    <t>OEJV 0211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</si>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</sst>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0" fillId="0" borderId="0" applyFill="0" applyBorder="0" applyProtection="0">
      <alignment vertical="top"/>
    </xf>
    <xf numFmtId="164" fontId="10" fillId="0" borderId="0" applyFill="0" applyBorder="0" applyProtection="0">
      <alignment vertical="top"/>
    </xf>
    <xf numFmtId="0" fontId="10" fillId="0" borderId="0" applyFill="0" applyBorder="0" applyProtection="0">
      <alignment vertical="top"/>
    </xf>
    <xf numFmtId="2" fontId="10" fillId="0" borderId="0" applyFill="0" applyBorder="0" applyProtection="0">
      <alignment vertical="top"/>
    </xf>
    <xf numFmtId="0" fontId="10" fillId="0" borderId="0"/>
  </cellStyleXfs>
  <cellXfs count="33">
    <xf numFmtId="0" fontId="0" fillId="0" borderId="0" xfId="0">
      <alignment vertical="top"/>
    </xf>
    <xf numFmtId="0" fontId="0" fillId="0" borderId="0" xfId="0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0" xfId="5" applyFont="1" applyAlignment="1">
      <alignment horizontal="left"/>
    </xf>
    <xf numFmtId="167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7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</cellXfs>
  <cellStyles count="6">
    <cellStyle name="Comma0" xfId="1"/>
    <cellStyle name="Currency0" xfId="2"/>
    <cellStyle name="Date" xfId="3"/>
    <cellStyle name="Fixed" xfId="4"/>
    <cellStyle name="Normal" xfId="0" builtinId="0"/>
    <cellStyle name="Normal_A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V1237 Tau - O-C Diagr.</a:t>
            </a:r>
          </a:p>
        </c:rich>
      </c:tx>
      <c:layout>
        <c:manualLayout>
          <c:xMode val="edge"/>
          <c:yMode val="edge"/>
          <c:x val="0.3610701485494105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2120294403759"/>
          <c:y val="0.14667950909805996"/>
          <c:w val="0.82283119505166746"/>
          <c:h val="0.6371066002070843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-253.5</c:v>
                </c:pt>
                <c:pt idx="1">
                  <c:v>-232.5</c:v>
                </c:pt>
                <c:pt idx="2">
                  <c:v>-229</c:v>
                </c:pt>
                <c:pt idx="3">
                  <c:v>-177</c:v>
                </c:pt>
                <c:pt idx="4">
                  <c:v>-149</c:v>
                </c:pt>
                <c:pt idx="5">
                  <c:v>-87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55.5</c:v>
                </c:pt>
                <c:pt idx="11">
                  <c:v>56</c:v>
                </c:pt>
                <c:pt idx="12">
                  <c:v>56.5</c:v>
                </c:pt>
                <c:pt idx="13">
                  <c:v>59.5</c:v>
                </c:pt>
                <c:pt idx="14">
                  <c:v>60</c:v>
                </c:pt>
                <c:pt idx="15">
                  <c:v>62.5</c:v>
                </c:pt>
                <c:pt idx="16">
                  <c:v>63</c:v>
                </c:pt>
                <c:pt idx="17">
                  <c:v>159.5</c:v>
                </c:pt>
                <c:pt idx="18">
                  <c:v>232.5</c:v>
                </c:pt>
                <c:pt idx="19">
                  <c:v>233</c:v>
                </c:pt>
                <c:pt idx="20">
                  <c:v>233.5</c:v>
                </c:pt>
                <c:pt idx="21">
                  <c:v>243.5</c:v>
                </c:pt>
                <c:pt idx="22">
                  <c:v>247</c:v>
                </c:pt>
                <c:pt idx="23">
                  <c:v>8843.5</c:v>
                </c:pt>
                <c:pt idx="24">
                  <c:v>10419</c:v>
                </c:pt>
                <c:pt idx="25">
                  <c:v>20152.5</c:v>
                </c:pt>
                <c:pt idx="26">
                  <c:v>20152.5</c:v>
                </c:pt>
                <c:pt idx="27">
                  <c:v>20152.5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2B-4224-B7B4-4D6CB67947C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-253.5</c:v>
                </c:pt>
                <c:pt idx="1">
                  <c:v>-232.5</c:v>
                </c:pt>
                <c:pt idx="2">
                  <c:v>-229</c:v>
                </c:pt>
                <c:pt idx="3">
                  <c:v>-177</c:v>
                </c:pt>
                <c:pt idx="4">
                  <c:v>-149</c:v>
                </c:pt>
                <c:pt idx="5">
                  <c:v>-87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55.5</c:v>
                </c:pt>
                <c:pt idx="11">
                  <c:v>56</c:v>
                </c:pt>
                <c:pt idx="12">
                  <c:v>56.5</c:v>
                </c:pt>
                <c:pt idx="13">
                  <c:v>59.5</c:v>
                </c:pt>
                <c:pt idx="14">
                  <c:v>60</c:v>
                </c:pt>
                <c:pt idx="15">
                  <c:v>62.5</c:v>
                </c:pt>
                <c:pt idx="16">
                  <c:v>63</c:v>
                </c:pt>
                <c:pt idx="17">
                  <c:v>159.5</c:v>
                </c:pt>
                <c:pt idx="18">
                  <c:v>232.5</c:v>
                </c:pt>
                <c:pt idx="19">
                  <c:v>233</c:v>
                </c:pt>
                <c:pt idx="20">
                  <c:v>233.5</c:v>
                </c:pt>
                <c:pt idx="21">
                  <c:v>243.5</c:v>
                </c:pt>
                <c:pt idx="22">
                  <c:v>247</c:v>
                </c:pt>
                <c:pt idx="23">
                  <c:v>8843.5</c:v>
                </c:pt>
                <c:pt idx="24">
                  <c:v>10419</c:v>
                </c:pt>
                <c:pt idx="25">
                  <c:v>20152.5</c:v>
                </c:pt>
                <c:pt idx="26">
                  <c:v>20152.5</c:v>
                </c:pt>
                <c:pt idx="27">
                  <c:v>20152.5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  <c:pt idx="0">
                  <c:v>-1.0785000049509108E-3</c:v>
                </c:pt>
                <c:pt idx="1">
                  <c:v>2.9924999980721623E-3</c:v>
                </c:pt>
                <c:pt idx="2">
                  <c:v>4.2099999700440094E-4</c:v>
                </c:pt>
                <c:pt idx="3">
                  <c:v>-1.2270000079297461E-3</c:v>
                </c:pt>
                <c:pt idx="4">
                  <c:v>-2.9900000663474202E-4</c:v>
                </c:pt>
                <c:pt idx="5">
                  <c:v>-1.6370000012102537E-3</c:v>
                </c:pt>
                <c:pt idx="6">
                  <c:v>-1.3000000035390258E-3</c:v>
                </c:pt>
                <c:pt idx="8">
                  <c:v>5.0000000192085281E-4</c:v>
                </c:pt>
                <c:pt idx="9">
                  <c:v>1.5519999942625873E-3</c:v>
                </c:pt>
                <c:pt idx="10">
                  <c:v>1.5805000002728775E-3</c:v>
                </c:pt>
                <c:pt idx="11">
                  <c:v>-6.4399999973829836E-4</c:v>
                </c:pt>
                <c:pt idx="12">
                  <c:v>1.0315000035916455E-3</c:v>
                </c:pt>
                <c:pt idx="13">
                  <c:v>6.8450000253506005E-4</c:v>
                </c:pt>
                <c:pt idx="14">
                  <c:v>9.59999997576233E-4</c:v>
                </c:pt>
                <c:pt idx="15">
                  <c:v>-5.6250000488944352E-4</c:v>
                </c:pt>
                <c:pt idx="16">
                  <c:v>-1.9870000032824464E-3</c:v>
                </c:pt>
                <c:pt idx="17">
                  <c:v>8.4500003140419722E-5</c:v>
                </c:pt>
                <c:pt idx="18">
                  <c:v>5.0750000082189217E-4</c:v>
                </c:pt>
                <c:pt idx="19">
                  <c:v>-7.1699999534757808E-4</c:v>
                </c:pt>
                <c:pt idx="20">
                  <c:v>1.584999990882352E-4</c:v>
                </c:pt>
                <c:pt idx="21">
                  <c:v>1.0684999942895956E-3</c:v>
                </c:pt>
                <c:pt idx="22">
                  <c:v>-1.5030000067781657E-3</c:v>
                </c:pt>
                <c:pt idx="23">
                  <c:v>1.8684999959077686E-3</c:v>
                </c:pt>
                <c:pt idx="24">
                  <c:v>-1.1031000001821667E-2</c:v>
                </c:pt>
                <c:pt idx="25">
                  <c:v>-5.7812500199361239E-2</c:v>
                </c:pt>
                <c:pt idx="26">
                  <c:v>-4.8642500223650131E-2</c:v>
                </c:pt>
                <c:pt idx="27">
                  <c:v>-4.7242499807907734E-2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2B-4224-B7B4-4D6CB67947C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-253.5</c:v>
                </c:pt>
                <c:pt idx="1">
                  <c:v>-232.5</c:v>
                </c:pt>
                <c:pt idx="2">
                  <c:v>-229</c:v>
                </c:pt>
                <c:pt idx="3">
                  <c:v>-177</c:v>
                </c:pt>
                <c:pt idx="4">
                  <c:v>-149</c:v>
                </c:pt>
                <c:pt idx="5">
                  <c:v>-87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55.5</c:v>
                </c:pt>
                <c:pt idx="11">
                  <c:v>56</c:v>
                </c:pt>
                <c:pt idx="12">
                  <c:v>56.5</c:v>
                </c:pt>
                <c:pt idx="13">
                  <c:v>59.5</c:v>
                </c:pt>
                <c:pt idx="14">
                  <c:v>60</c:v>
                </c:pt>
                <c:pt idx="15">
                  <c:v>62.5</c:v>
                </c:pt>
                <c:pt idx="16">
                  <c:v>63</c:v>
                </c:pt>
                <c:pt idx="17">
                  <c:v>159.5</c:v>
                </c:pt>
                <c:pt idx="18">
                  <c:v>232.5</c:v>
                </c:pt>
                <c:pt idx="19">
                  <c:v>233</c:v>
                </c:pt>
                <c:pt idx="20">
                  <c:v>233.5</c:v>
                </c:pt>
                <c:pt idx="21">
                  <c:v>243.5</c:v>
                </c:pt>
                <c:pt idx="22">
                  <c:v>247</c:v>
                </c:pt>
                <c:pt idx="23">
                  <c:v>8843.5</c:v>
                </c:pt>
                <c:pt idx="24">
                  <c:v>10419</c:v>
                </c:pt>
                <c:pt idx="25">
                  <c:v>20152.5</c:v>
                </c:pt>
                <c:pt idx="26">
                  <c:v>20152.5</c:v>
                </c:pt>
                <c:pt idx="27">
                  <c:v>20152.5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2B-4224-B7B4-4D6CB67947C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-253.5</c:v>
                </c:pt>
                <c:pt idx="1">
                  <c:v>-232.5</c:v>
                </c:pt>
                <c:pt idx="2">
                  <c:v>-229</c:v>
                </c:pt>
                <c:pt idx="3">
                  <c:v>-177</c:v>
                </c:pt>
                <c:pt idx="4">
                  <c:v>-149</c:v>
                </c:pt>
                <c:pt idx="5">
                  <c:v>-87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55.5</c:v>
                </c:pt>
                <c:pt idx="11">
                  <c:v>56</c:v>
                </c:pt>
                <c:pt idx="12">
                  <c:v>56.5</c:v>
                </c:pt>
                <c:pt idx="13">
                  <c:v>59.5</c:v>
                </c:pt>
                <c:pt idx="14">
                  <c:v>60</c:v>
                </c:pt>
                <c:pt idx="15">
                  <c:v>62.5</c:v>
                </c:pt>
                <c:pt idx="16">
                  <c:v>63</c:v>
                </c:pt>
                <c:pt idx="17">
                  <c:v>159.5</c:v>
                </c:pt>
                <c:pt idx="18">
                  <c:v>232.5</c:v>
                </c:pt>
                <c:pt idx="19">
                  <c:v>233</c:v>
                </c:pt>
                <c:pt idx="20">
                  <c:v>233.5</c:v>
                </c:pt>
                <c:pt idx="21">
                  <c:v>243.5</c:v>
                </c:pt>
                <c:pt idx="22">
                  <c:v>247</c:v>
                </c:pt>
                <c:pt idx="23">
                  <c:v>8843.5</c:v>
                </c:pt>
                <c:pt idx="24">
                  <c:v>10419</c:v>
                </c:pt>
                <c:pt idx="25">
                  <c:v>20152.5</c:v>
                </c:pt>
                <c:pt idx="26">
                  <c:v>20152.5</c:v>
                </c:pt>
                <c:pt idx="27">
                  <c:v>20152.5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2B-4224-B7B4-4D6CB67947C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-253.5</c:v>
                </c:pt>
                <c:pt idx="1">
                  <c:v>-232.5</c:v>
                </c:pt>
                <c:pt idx="2">
                  <c:v>-229</c:v>
                </c:pt>
                <c:pt idx="3">
                  <c:v>-177</c:v>
                </c:pt>
                <c:pt idx="4">
                  <c:v>-149</c:v>
                </c:pt>
                <c:pt idx="5">
                  <c:v>-87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55.5</c:v>
                </c:pt>
                <c:pt idx="11">
                  <c:v>56</c:v>
                </c:pt>
                <c:pt idx="12">
                  <c:v>56.5</c:v>
                </c:pt>
                <c:pt idx="13">
                  <c:v>59.5</c:v>
                </c:pt>
                <c:pt idx="14">
                  <c:v>60</c:v>
                </c:pt>
                <c:pt idx="15">
                  <c:v>62.5</c:v>
                </c:pt>
                <c:pt idx="16">
                  <c:v>63</c:v>
                </c:pt>
                <c:pt idx="17">
                  <c:v>159.5</c:v>
                </c:pt>
                <c:pt idx="18">
                  <c:v>232.5</c:v>
                </c:pt>
                <c:pt idx="19">
                  <c:v>233</c:v>
                </c:pt>
                <c:pt idx="20">
                  <c:v>233.5</c:v>
                </c:pt>
                <c:pt idx="21">
                  <c:v>243.5</c:v>
                </c:pt>
                <c:pt idx="22">
                  <c:v>247</c:v>
                </c:pt>
                <c:pt idx="23">
                  <c:v>8843.5</c:v>
                </c:pt>
                <c:pt idx="24">
                  <c:v>10419</c:v>
                </c:pt>
                <c:pt idx="25">
                  <c:v>20152.5</c:v>
                </c:pt>
                <c:pt idx="26">
                  <c:v>20152.5</c:v>
                </c:pt>
                <c:pt idx="27">
                  <c:v>20152.5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2B-4224-B7B4-4D6CB67947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-253.5</c:v>
                </c:pt>
                <c:pt idx="1">
                  <c:v>-232.5</c:v>
                </c:pt>
                <c:pt idx="2">
                  <c:v>-229</c:v>
                </c:pt>
                <c:pt idx="3">
                  <c:v>-177</c:v>
                </c:pt>
                <c:pt idx="4">
                  <c:v>-149</c:v>
                </c:pt>
                <c:pt idx="5">
                  <c:v>-87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55.5</c:v>
                </c:pt>
                <c:pt idx="11">
                  <c:v>56</c:v>
                </c:pt>
                <c:pt idx="12">
                  <c:v>56.5</c:v>
                </c:pt>
                <c:pt idx="13">
                  <c:v>59.5</c:v>
                </c:pt>
                <c:pt idx="14">
                  <c:v>60</c:v>
                </c:pt>
                <c:pt idx="15">
                  <c:v>62.5</c:v>
                </c:pt>
                <c:pt idx="16">
                  <c:v>63</c:v>
                </c:pt>
                <c:pt idx="17">
                  <c:v>159.5</c:v>
                </c:pt>
                <c:pt idx="18">
                  <c:v>232.5</c:v>
                </c:pt>
                <c:pt idx="19">
                  <c:v>233</c:v>
                </c:pt>
                <c:pt idx="20">
                  <c:v>233.5</c:v>
                </c:pt>
                <c:pt idx="21">
                  <c:v>243.5</c:v>
                </c:pt>
                <c:pt idx="22">
                  <c:v>247</c:v>
                </c:pt>
                <c:pt idx="23">
                  <c:v>8843.5</c:v>
                </c:pt>
                <c:pt idx="24">
                  <c:v>10419</c:v>
                </c:pt>
                <c:pt idx="25">
                  <c:v>20152.5</c:v>
                </c:pt>
                <c:pt idx="26">
                  <c:v>20152.5</c:v>
                </c:pt>
                <c:pt idx="27">
                  <c:v>20152.5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2B-4224-B7B4-4D6CB67947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-253.5</c:v>
                </c:pt>
                <c:pt idx="1">
                  <c:v>-232.5</c:v>
                </c:pt>
                <c:pt idx="2">
                  <c:v>-229</c:v>
                </c:pt>
                <c:pt idx="3">
                  <c:v>-177</c:v>
                </c:pt>
                <c:pt idx="4">
                  <c:v>-149</c:v>
                </c:pt>
                <c:pt idx="5">
                  <c:v>-87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55.5</c:v>
                </c:pt>
                <c:pt idx="11">
                  <c:v>56</c:v>
                </c:pt>
                <c:pt idx="12">
                  <c:v>56.5</c:v>
                </c:pt>
                <c:pt idx="13">
                  <c:v>59.5</c:v>
                </c:pt>
                <c:pt idx="14">
                  <c:v>60</c:v>
                </c:pt>
                <c:pt idx="15">
                  <c:v>62.5</c:v>
                </c:pt>
                <c:pt idx="16">
                  <c:v>63</c:v>
                </c:pt>
                <c:pt idx="17">
                  <c:v>159.5</c:v>
                </c:pt>
                <c:pt idx="18">
                  <c:v>232.5</c:v>
                </c:pt>
                <c:pt idx="19">
                  <c:v>233</c:v>
                </c:pt>
                <c:pt idx="20">
                  <c:v>233.5</c:v>
                </c:pt>
                <c:pt idx="21">
                  <c:v>243.5</c:v>
                </c:pt>
                <c:pt idx="22">
                  <c:v>247</c:v>
                </c:pt>
                <c:pt idx="23">
                  <c:v>8843.5</c:v>
                </c:pt>
                <c:pt idx="24">
                  <c:v>10419</c:v>
                </c:pt>
                <c:pt idx="25">
                  <c:v>20152.5</c:v>
                </c:pt>
                <c:pt idx="26">
                  <c:v>20152.5</c:v>
                </c:pt>
                <c:pt idx="27">
                  <c:v>20152.5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2B-4224-B7B4-4D6CB67947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-253.5</c:v>
                </c:pt>
                <c:pt idx="1">
                  <c:v>-232.5</c:v>
                </c:pt>
                <c:pt idx="2">
                  <c:v>-229</c:v>
                </c:pt>
                <c:pt idx="3">
                  <c:v>-177</c:v>
                </c:pt>
                <c:pt idx="4">
                  <c:v>-149</c:v>
                </c:pt>
                <c:pt idx="5">
                  <c:v>-87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52</c:v>
                </c:pt>
                <c:pt idx="10">
                  <c:v>55.5</c:v>
                </c:pt>
                <c:pt idx="11">
                  <c:v>56</c:v>
                </c:pt>
                <c:pt idx="12">
                  <c:v>56.5</c:v>
                </c:pt>
                <c:pt idx="13">
                  <c:v>59.5</c:v>
                </c:pt>
                <c:pt idx="14">
                  <c:v>60</c:v>
                </c:pt>
                <c:pt idx="15">
                  <c:v>62.5</c:v>
                </c:pt>
                <c:pt idx="16">
                  <c:v>63</c:v>
                </c:pt>
                <c:pt idx="17">
                  <c:v>159.5</c:v>
                </c:pt>
                <c:pt idx="18">
                  <c:v>232.5</c:v>
                </c:pt>
                <c:pt idx="19">
                  <c:v>233</c:v>
                </c:pt>
                <c:pt idx="20">
                  <c:v>233.5</c:v>
                </c:pt>
                <c:pt idx="21">
                  <c:v>243.5</c:v>
                </c:pt>
                <c:pt idx="22">
                  <c:v>247</c:v>
                </c:pt>
                <c:pt idx="23">
                  <c:v>8843.5</c:v>
                </c:pt>
                <c:pt idx="24">
                  <c:v>10419</c:v>
                </c:pt>
                <c:pt idx="25">
                  <c:v>20152.5</c:v>
                </c:pt>
                <c:pt idx="26">
                  <c:v>20152.5</c:v>
                </c:pt>
                <c:pt idx="27">
                  <c:v>20152.5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1.583626713997169E-3</c:v>
                </c:pt>
                <c:pt idx="1">
                  <c:v>1.5346801303829098E-3</c:v>
                </c:pt>
                <c:pt idx="2">
                  <c:v>1.5265223664471998E-3</c:v>
                </c:pt>
                <c:pt idx="3">
                  <c:v>1.4053213022595106E-3</c:v>
                </c:pt>
                <c:pt idx="4">
                  <c:v>1.3400591907738314E-3</c:v>
                </c:pt>
                <c:pt idx="5">
                  <c:v>1.195550229626971E-3</c:v>
                </c:pt>
                <c:pt idx="6">
                  <c:v>9.9277152608218296E-4</c:v>
                </c:pt>
                <c:pt idx="7">
                  <c:v>9.9277152608218296E-4</c:v>
                </c:pt>
                <c:pt idx="8">
                  <c:v>9.9277152608218296E-4</c:v>
                </c:pt>
                <c:pt idx="9">
                  <c:v>8.7157046189449347E-4</c:v>
                </c:pt>
                <c:pt idx="10">
                  <c:v>8.6341269795878368E-4</c:v>
                </c:pt>
                <c:pt idx="11">
                  <c:v>8.6224730311082508E-4</c:v>
                </c:pt>
                <c:pt idx="12">
                  <c:v>8.6108190826286659E-4</c:v>
                </c:pt>
                <c:pt idx="13">
                  <c:v>8.540895391751153E-4</c:v>
                </c:pt>
                <c:pt idx="14">
                  <c:v>8.5292414432715669E-4</c:v>
                </c:pt>
                <c:pt idx="15">
                  <c:v>8.470971700873639E-4</c:v>
                </c:pt>
                <c:pt idx="16">
                  <c:v>8.459317752394054E-4</c:v>
                </c:pt>
                <c:pt idx="17">
                  <c:v>6.2101056958340482E-4</c:v>
                </c:pt>
                <c:pt idx="18">
                  <c:v>4.5086292178145619E-4</c:v>
                </c:pt>
                <c:pt idx="19">
                  <c:v>4.4969752693349769E-4</c:v>
                </c:pt>
                <c:pt idx="20">
                  <c:v>4.4853213208553909E-4</c:v>
                </c:pt>
                <c:pt idx="21">
                  <c:v>4.2522423512636801E-4</c:v>
                </c:pt>
                <c:pt idx="22">
                  <c:v>4.1706647119065822E-4</c:v>
                </c:pt>
                <c:pt idx="23">
                  <c:v>-1.9619567149760729E-2</c:v>
                </c:pt>
                <c:pt idx="24">
                  <c:v>-2.3291726315678128E-2</c:v>
                </c:pt>
                <c:pt idx="25">
                  <c:v>-4.5978467820887263E-2</c:v>
                </c:pt>
                <c:pt idx="26">
                  <c:v>-4.5978467820887263E-2</c:v>
                </c:pt>
                <c:pt idx="27">
                  <c:v>-4.5978467820887263E-2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2B-4224-B7B4-4D6CB6794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494056"/>
        <c:axId val="1"/>
      </c:scatterChart>
      <c:valAx>
        <c:axId val="769494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879791586230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494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36865525538877"/>
          <c:y val="0.91591875339906836"/>
          <c:w val="0.6523035883516046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9525</xdr:rowOff>
    </xdr:from>
    <xdr:to>
      <xdr:col>16</xdr:col>
      <xdr:colOff>561975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6FC3024-903A-5213-AEAF-FAE9912C8A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9" s="12" customFormat="1" ht="20.25" x14ac:dyDescent="0.2">
      <c r="A1" s="32" t="s">
        <v>0</v>
      </c>
      <c r="F1" s="12">
        <v>52250.784500000002</v>
      </c>
      <c r="G1" s="12">
        <v>0.28744900000000001</v>
      </c>
      <c r="H1" s="12" t="s">
        <v>1</v>
      </c>
      <c r="I1" s="12" t="s">
        <v>2</v>
      </c>
    </row>
    <row r="2" spans="1:9" s="12" customFormat="1" ht="12.75" customHeight="1" x14ac:dyDescent="0.2">
      <c r="A2" s="12" t="s">
        <v>3</v>
      </c>
      <c r="B2" s="12" t="s">
        <v>1</v>
      </c>
      <c r="C2" s="13"/>
      <c r="D2" s="13"/>
      <c r="E2" s="12" t="s">
        <v>2</v>
      </c>
    </row>
    <row r="3" spans="1:9" s="12" customFormat="1" ht="12.75" customHeight="1" x14ac:dyDescent="0.2"/>
    <row r="4" spans="1:9" s="12" customFormat="1" ht="12.75" customHeight="1" x14ac:dyDescent="0.2">
      <c r="A4" s="14" t="s">
        <v>4</v>
      </c>
      <c r="C4" s="15">
        <v>52250.784500000002</v>
      </c>
      <c r="D4" s="16">
        <v>0.28744900000000001</v>
      </c>
    </row>
    <row r="5" spans="1:9" s="12" customFormat="1" ht="12.75" customHeight="1" x14ac:dyDescent="0.2"/>
    <row r="6" spans="1:9" s="12" customFormat="1" ht="12.75" customHeight="1" x14ac:dyDescent="0.2">
      <c r="A6" s="14" t="s">
        <v>5</v>
      </c>
    </row>
    <row r="7" spans="1:9" s="12" customFormat="1" ht="12.75" customHeight="1" x14ac:dyDescent="0.2">
      <c r="A7" s="12" t="s">
        <v>6</v>
      </c>
      <c r="C7" s="12">
        <v>52250.784500000002</v>
      </c>
    </row>
    <row r="8" spans="1:9" s="12" customFormat="1" ht="12.75" customHeight="1" x14ac:dyDescent="0.2">
      <c r="A8" s="12" t="s">
        <v>7</v>
      </c>
      <c r="C8" s="12">
        <v>0.28744900000000001</v>
      </c>
    </row>
    <row r="9" spans="1:9" s="12" customFormat="1" ht="12.75" customHeight="1" x14ac:dyDescent="0.2">
      <c r="A9" s="17" t="s">
        <v>8</v>
      </c>
      <c r="C9" s="18">
        <v>-9.5</v>
      </c>
      <c r="D9" s="12" t="s">
        <v>9</v>
      </c>
    </row>
    <row r="10" spans="1:9" s="12" customFormat="1" ht="12.75" customHeight="1" x14ac:dyDescent="0.2">
      <c r="C10" s="19" t="s">
        <v>10</v>
      </c>
      <c r="D10" s="19" t="s">
        <v>11</v>
      </c>
    </row>
    <row r="11" spans="1:9" s="12" customFormat="1" ht="12.75" customHeight="1" x14ac:dyDescent="0.2">
      <c r="A11" s="12" t="s">
        <v>12</v>
      </c>
      <c r="C11" s="20">
        <f ca="1">INTERCEPT(INDIRECT($G$11):G992,INDIRECT($F$11):F992)</f>
        <v>9.9277152608218296E-4</v>
      </c>
      <c r="D11" s="13"/>
      <c r="F11" s="21" t="str">
        <f>"F"&amp;E19</f>
        <v>F22</v>
      </c>
      <c r="G11" s="20" t="str">
        <f>"G"&amp;E19</f>
        <v>G22</v>
      </c>
    </row>
    <row r="12" spans="1:9" s="12" customFormat="1" ht="12.75" customHeight="1" x14ac:dyDescent="0.2">
      <c r="A12" s="12" t="s">
        <v>13</v>
      </c>
      <c r="C12" s="20">
        <f ca="1">SLOPE(INDIRECT($G$11):G992,INDIRECT($F$11):F992)</f>
        <v>-2.3307896959171044E-6</v>
      </c>
      <c r="D12" s="13"/>
    </row>
    <row r="13" spans="1:9" s="12" customFormat="1" ht="12.75" customHeight="1" x14ac:dyDescent="0.2">
      <c r="A13" s="12" t="s">
        <v>14</v>
      </c>
      <c r="C13" s="13" t="s">
        <v>15</v>
      </c>
      <c r="D13" s="22" t="s">
        <v>16</v>
      </c>
      <c r="E13" s="18">
        <v>1</v>
      </c>
    </row>
    <row r="14" spans="1:9" s="12" customFormat="1" ht="12.75" customHeight="1" x14ac:dyDescent="0.2">
      <c r="D14" s="22" t="s">
        <v>17</v>
      </c>
      <c r="E14" s="20">
        <f ca="1">NOW()+15018.5+$C$9/24</f>
        <v>60376.826100810184</v>
      </c>
    </row>
    <row r="15" spans="1:9" s="12" customFormat="1" ht="12.75" customHeight="1" x14ac:dyDescent="0.2">
      <c r="A15" s="14" t="s">
        <v>18</v>
      </c>
      <c r="C15" s="23">
        <f ca="1">(C7+C11)+(C8+C12)*INT(MAX(F21:F3533))</f>
        <v>58043.410770697577</v>
      </c>
      <c r="D15" s="22" t="s">
        <v>19</v>
      </c>
      <c r="E15" s="20">
        <f ca="1">ROUND(2*(E14-$C$7)/$C$8,0)/2+E13</f>
        <v>28270.5</v>
      </c>
    </row>
    <row r="16" spans="1:9" s="12" customFormat="1" ht="12.75" customHeight="1" x14ac:dyDescent="0.2">
      <c r="A16" s="14" t="s">
        <v>20</v>
      </c>
      <c r="C16" s="23">
        <f ca="1">+C8+C12</f>
        <v>0.2874466692103041</v>
      </c>
      <c r="D16" s="22" t="s">
        <v>21</v>
      </c>
      <c r="E16" s="20">
        <f ca="1">ROUND(2*(E14-$C$15)/$C$16,0)/2+E13</f>
        <v>8118.5</v>
      </c>
    </row>
    <row r="17" spans="1:17" s="12" customFormat="1" ht="12.75" customHeight="1" x14ac:dyDescent="0.2">
      <c r="A17" s="22" t="s">
        <v>22</v>
      </c>
      <c r="C17" s="12">
        <f>COUNT(C21:C2191)</f>
        <v>28</v>
      </c>
      <c r="D17" s="22" t="s">
        <v>23</v>
      </c>
      <c r="E17" s="24">
        <f ca="1">+$C$15+$C$16*E16-15018.5-$C$9/24</f>
        <v>45358.942388014766</v>
      </c>
    </row>
    <row r="18" spans="1:17" s="12" customFormat="1" ht="12.75" customHeight="1" x14ac:dyDescent="0.2">
      <c r="A18" s="14" t="s">
        <v>24</v>
      </c>
      <c r="C18" s="25">
        <f ca="1">+C15</f>
        <v>58043.410770697577</v>
      </c>
      <c r="D18" s="26">
        <f ca="1">+C16</f>
        <v>0.2874466692103041</v>
      </c>
      <c r="E18" s="27" t="s">
        <v>25</v>
      </c>
    </row>
    <row r="19" spans="1:17" s="12" customFormat="1" ht="12.75" customHeight="1" x14ac:dyDescent="0.2">
      <c r="A19" s="22" t="s">
        <v>26</v>
      </c>
      <c r="E19" s="28">
        <v>22</v>
      </c>
    </row>
    <row r="20" spans="1:17" s="12" customFormat="1" ht="12.75" customHeight="1" x14ac:dyDescent="0.2">
      <c r="A20" s="19" t="s">
        <v>27</v>
      </c>
      <c r="B20" s="19" t="s">
        <v>28</v>
      </c>
      <c r="C20" s="19" t="s">
        <v>29</v>
      </c>
      <c r="D20" s="19" t="s">
        <v>30</v>
      </c>
      <c r="E20" s="19" t="s">
        <v>31</v>
      </c>
      <c r="F20" s="19" t="s">
        <v>32</v>
      </c>
      <c r="G20" s="19" t="s">
        <v>33</v>
      </c>
      <c r="H20" s="29" t="s">
        <v>34</v>
      </c>
      <c r="I20" s="29" t="s">
        <v>51</v>
      </c>
      <c r="J20" s="29" t="s">
        <v>35</v>
      </c>
      <c r="K20" s="29" t="s">
        <v>36</v>
      </c>
      <c r="L20" s="29" t="s">
        <v>37</v>
      </c>
      <c r="M20" s="29" t="s">
        <v>38</v>
      </c>
      <c r="N20" s="29" t="s">
        <v>39</v>
      </c>
      <c r="O20" s="29" t="s">
        <v>40</v>
      </c>
      <c r="P20" s="29" t="s">
        <v>41</v>
      </c>
      <c r="Q20" s="19" t="s">
        <v>42</v>
      </c>
    </row>
    <row r="21" spans="1:17" s="12" customFormat="1" ht="12.75" customHeight="1" x14ac:dyDescent="0.2">
      <c r="A21" s="2" t="s">
        <v>43</v>
      </c>
      <c r="B21" s="3" t="s">
        <v>44</v>
      </c>
      <c r="C21" s="2">
        <v>52177.915099999998</v>
      </c>
      <c r="D21" s="2">
        <v>4.0000000000000002E-4</v>
      </c>
      <c r="E21" s="12">
        <f t="shared" ref="E21:E45" si="0">+(C21-C$7)/C$8</f>
        <v>-253.50375196992587</v>
      </c>
      <c r="F21" s="12">
        <f t="shared" ref="F21:F48" si="1">ROUND(2*E21,0)/2</f>
        <v>-253.5</v>
      </c>
      <c r="G21" s="12">
        <f t="shared" ref="G21:G45" si="2">+C21-(C$7+F21*C$8)</f>
        <v>-1.0785000049509108E-3</v>
      </c>
      <c r="I21" s="12">
        <f t="shared" ref="I21:I27" si="3">+G21</f>
        <v>-1.0785000049509108E-3</v>
      </c>
      <c r="O21" s="12">
        <f t="shared" ref="O21:O45" ca="1" si="4">+C$11+C$12*$F21</f>
        <v>1.583626713997169E-3</v>
      </c>
      <c r="Q21" s="30">
        <f t="shared" ref="Q21:Q45" si="5">+C21-15018.5</f>
        <v>37159.415099999998</v>
      </c>
    </row>
    <row r="22" spans="1:17" s="12" customFormat="1" ht="12.75" customHeight="1" x14ac:dyDescent="0.2">
      <c r="A22" s="2" t="s">
        <v>43</v>
      </c>
      <c r="B22" s="3" t="s">
        <v>44</v>
      </c>
      <c r="C22" s="2">
        <v>52183.955600000001</v>
      </c>
      <c r="D22" s="2">
        <v>6.9999999999999999E-4</v>
      </c>
      <c r="E22" s="12">
        <f t="shared" si="0"/>
        <v>-232.48958945760961</v>
      </c>
      <c r="F22" s="12">
        <f t="shared" si="1"/>
        <v>-232.5</v>
      </c>
      <c r="G22" s="12">
        <f t="shared" si="2"/>
        <v>2.9924999980721623E-3</v>
      </c>
      <c r="I22" s="12">
        <f t="shared" si="3"/>
        <v>2.9924999980721623E-3</v>
      </c>
      <c r="O22" s="12">
        <f t="shared" ca="1" si="4"/>
        <v>1.5346801303829098E-3</v>
      </c>
      <c r="Q22" s="30">
        <f t="shared" si="5"/>
        <v>37165.455600000001</v>
      </c>
    </row>
    <row r="23" spans="1:17" s="12" customFormat="1" ht="12.75" customHeight="1" x14ac:dyDescent="0.2">
      <c r="A23" s="2" t="s">
        <v>43</v>
      </c>
      <c r="B23" s="3" t="s">
        <v>44</v>
      </c>
      <c r="C23" s="2">
        <v>52184.9591</v>
      </c>
      <c r="D23" s="2">
        <v>6.9999999999999999E-4</v>
      </c>
      <c r="E23" s="12">
        <f t="shared" si="0"/>
        <v>-228.9985353923706</v>
      </c>
      <c r="F23" s="12">
        <f t="shared" si="1"/>
        <v>-229</v>
      </c>
      <c r="G23" s="12">
        <f t="shared" si="2"/>
        <v>4.2099999700440094E-4</v>
      </c>
      <c r="I23" s="12">
        <f t="shared" si="3"/>
        <v>4.2099999700440094E-4</v>
      </c>
      <c r="O23" s="12">
        <f t="shared" ca="1" si="4"/>
        <v>1.5265223664471998E-3</v>
      </c>
      <c r="Q23" s="30">
        <f t="shared" si="5"/>
        <v>37166.4591</v>
      </c>
    </row>
    <row r="24" spans="1:17" s="12" customFormat="1" ht="12.75" customHeight="1" x14ac:dyDescent="0.2">
      <c r="A24" s="2" t="s">
        <v>43</v>
      </c>
      <c r="B24" s="3" t="s">
        <v>44</v>
      </c>
      <c r="C24" s="2">
        <v>52199.904799999997</v>
      </c>
      <c r="D24" s="2">
        <v>4.0000000000000002E-4</v>
      </c>
      <c r="E24" s="12">
        <f t="shared" si="0"/>
        <v>-177.00426858331377</v>
      </c>
      <c r="F24" s="12">
        <f t="shared" si="1"/>
        <v>-177</v>
      </c>
      <c r="G24" s="12">
        <f t="shared" si="2"/>
        <v>-1.2270000079297461E-3</v>
      </c>
      <c r="I24" s="12">
        <f t="shared" si="3"/>
        <v>-1.2270000079297461E-3</v>
      </c>
      <c r="O24" s="12">
        <f t="shared" ca="1" si="4"/>
        <v>1.4053213022595106E-3</v>
      </c>
      <c r="Q24" s="30">
        <f t="shared" si="5"/>
        <v>37181.404799999997</v>
      </c>
    </row>
    <row r="25" spans="1:17" s="12" customFormat="1" ht="12.75" customHeight="1" x14ac:dyDescent="0.2">
      <c r="A25" s="2" t="s">
        <v>43</v>
      </c>
      <c r="B25" s="3" t="s">
        <v>44</v>
      </c>
      <c r="C25" s="2">
        <v>52207.954299999998</v>
      </c>
      <c r="D25" s="2">
        <v>8.0000000000000004E-4</v>
      </c>
      <c r="E25" s="12">
        <f t="shared" si="0"/>
        <v>-149.00104018453348</v>
      </c>
      <c r="F25" s="12">
        <f t="shared" si="1"/>
        <v>-149</v>
      </c>
      <c r="G25" s="12">
        <f t="shared" si="2"/>
        <v>-2.9900000663474202E-4</v>
      </c>
      <c r="I25" s="12">
        <f t="shared" si="3"/>
        <v>-2.9900000663474202E-4</v>
      </c>
      <c r="O25" s="12">
        <f t="shared" ca="1" si="4"/>
        <v>1.3400591907738314E-3</v>
      </c>
      <c r="Q25" s="30">
        <f t="shared" si="5"/>
        <v>37189.454299999998</v>
      </c>
    </row>
    <row r="26" spans="1:17" s="12" customFormat="1" ht="12.75" customHeight="1" x14ac:dyDescent="0.2">
      <c r="A26" s="2" t="s">
        <v>43</v>
      </c>
      <c r="B26" s="3" t="s">
        <v>44</v>
      </c>
      <c r="C26" s="2">
        <v>52225.774799999999</v>
      </c>
      <c r="D26" s="2">
        <v>2.9999999999999997E-4</v>
      </c>
      <c r="E26" s="12">
        <f t="shared" si="0"/>
        <v>-87.005694923281482</v>
      </c>
      <c r="F26" s="12">
        <f t="shared" si="1"/>
        <v>-87</v>
      </c>
      <c r="G26" s="12">
        <f t="shared" si="2"/>
        <v>-1.6370000012102537E-3</v>
      </c>
      <c r="I26" s="12">
        <f t="shared" si="3"/>
        <v>-1.6370000012102537E-3</v>
      </c>
      <c r="O26" s="12">
        <f t="shared" ca="1" si="4"/>
        <v>1.195550229626971E-3</v>
      </c>
      <c r="Q26" s="30">
        <f t="shared" si="5"/>
        <v>37207.274799999999</v>
      </c>
    </row>
    <row r="27" spans="1:17" s="12" customFormat="1" ht="12.75" customHeight="1" x14ac:dyDescent="0.2">
      <c r="A27" s="2" t="s">
        <v>43</v>
      </c>
      <c r="B27" s="3" t="s">
        <v>44</v>
      </c>
      <c r="C27" s="2">
        <v>52250.783199999998</v>
      </c>
      <c r="D27" s="2">
        <v>8.0000000000000004E-4</v>
      </c>
      <c r="E27" s="12">
        <f t="shared" si="0"/>
        <v>-4.5225414022627515E-3</v>
      </c>
      <c r="F27" s="12">
        <f t="shared" si="1"/>
        <v>0</v>
      </c>
      <c r="G27" s="12">
        <f t="shared" si="2"/>
        <v>-1.3000000035390258E-3</v>
      </c>
      <c r="I27" s="12">
        <f t="shared" si="3"/>
        <v>-1.3000000035390258E-3</v>
      </c>
      <c r="O27" s="12">
        <f t="shared" ca="1" si="4"/>
        <v>9.9277152608218296E-4</v>
      </c>
      <c r="Q27" s="30">
        <f t="shared" si="5"/>
        <v>37232.283199999998</v>
      </c>
    </row>
    <row r="28" spans="1:17" s="12" customFormat="1" ht="12.75" customHeight="1" x14ac:dyDescent="0.2">
      <c r="A28" s="12" t="s">
        <v>45</v>
      </c>
      <c r="C28" s="31">
        <v>52250.784500000002</v>
      </c>
      <c r="D28" s="31" t="s">
        <v>15</v>
      </c>
      <c r="E28" s="12">
        <f t="shared" si="0"/>
        <v>0</v>
      </c>
      <c r="F28" s="12">
        <f t="shared" si="1"/>
        <v>0</v>
      </c>
      <c r="G28" s="12">
        <f t="shared" si="2"/>
        <v>0</v>
      </c>
      <c r="H28" s="12">
        <f>+G28</f>
        <v>0</v>
      </c>
      <c r="O28" s="12">
        <f t="shared" ca="1" si="4"/>
        <v>9.9277152608218296E-4</v>
      </c>
      <c r="Q28" s="30">
        <f t="shared" si="5"/>
        <v>37232.284500000002</v>
      </c>
    </row>
    <row r="29" spans="1:17" x14ac:dyDescent="0.2">
      <c r="A29" s="2" t="s">
        <v>43</v>
      </c>
      <c r="B29" s="3" t="s">
        <v>44</v>
      </c>
      <c r="C29" s="2">
        <v>52250.785000000003</v>
      </c>
      <c r="D29" s="2">
        <v>5.0000000000000001E-4</v>
      </c>
      <c r="E29" s="1">
        <f t="shared" si="0"/>
        <v>1.7394390028173791E-3</v>
      </c>
      <c r="F29" s="1">
        <f t="shared" si="1"/>
        <v>0</v>
      </c>
      <c r="G29" s="1">
        <f t="shared" si="2"/>
        <v>5.0000000192085281E-4</v>
      </c>
      <c r="I29" s="1">
        <f t="shared" ref="I29:I45" si="6">+G29</f>
        <v>5.0000000192085281E-4</v>
      </c>
      <c r="O29" s="1">
        <f t="shared" ca="1" si="4"/>
        <v>9.9277152608218296E-4</v>
      </c>
      <c r="Q29" s="11">
        <f t="shared" si="5"/>
        <v>37232.285000000003</v>
      </c>
    </row>
    <row r="30" spans="1:17" x14ac:dyDescent="0.2">
      <c r="A30" s="2" t="s">
        <v>43</v>
      </c>
      <c r="B30" s="3" t="s">
        <v>44</v>
      </c>
      <c r="C30" s="2">
        <v>52265.733399999997</v>
      </c>
      <c r="D30" s="2">
        <v>8.0000000000000004E-4</v>
      </c>
      <c r="E30" s="1">
        <f t="shared" si="0"/>
        <v>52.0053992186293</v>
      </c>
      <c r="F30" s="1">
        <f t="shared" si="1"/>
        <v>52</v>
      </c>
      <c r="G30" s="1">
        <f t="shared" si="2"/>
        <v>1.5519999942625873E-3</v>
      </c>
      <c r="I30" s="1">
        <f t="shared" si="6"/>
        <v>1.5519999942625873E-3</v>
      </c>
      <c r="O30" s="1">
        <f t="shared" ca="1" si="4"/>
        <v>8.7157046189449347E-4</v>
      </c>
      <c r="Q30" s="11">
        <f t="shared" si="5"/>
        <v>37247.233399999997</v>
      </c>
    </row>
    <row r="31" spans="1:17" x14ac:dyDescent="0.2">
      <c r="A31" s="2" t="s">
        <v>43</v>
      </c>
      <c r="B31" s="3" t="s">
        <v>44</v>
      </c>
      <c r="C31" s="2">
        <v>52266.739500000003</v>
      </c>
      <c r="D31" s="2">
        <v>4.0000000000000002E-4</v>
      </c>
      <c r="E31" s="1">
        <f t="shared" si="0"/>
        <v>55.505498366672853</v>
      </c>
      <c r="F31" s="1">
        <f t="shared" si="1"/>
        <v>55.5</v>
      </c>
      <c r="G31" s="1">
        <f t="shared" si="2"/>
        <v>1.5805000002728775E-3</v>
      </c>
      <c r="I31" s="1">
        <f t="shared" si="6"/>
        <v>1.5805000002728775E-3</v>
      </c>
      <c r="O31" s="1">
        <f t="shared" ca="1" si="4"/>
        <v>8.6341269795878368E-4</v>
      </c>
      <c r="Q31" s="11">
        <f t="shared" si="5"/>
        <v>37248.239500000003</v>
      </c>
    </row>
    <row r="32" spans="1:17" x14ac:dyDescent="0.2">
      <c r="A32" s="2" t="s">
        <v>43</v>
      </c>
      <c r="B32" s="3" t="s">
        <v>44</v>
      </c>
      <c r="C32" s="2">
        <v>52266.881000000001</v>
      </c>
      <c r="D32" s="2">
        <v>5.0000000000000001E-4</v>
      </c>
      <c r="E32" s="1">
        <f t="shared" si="0"/>
        <v>55.997759602571762</v>
      </c>
      <c r="F32" s="1">
        <f t="shared" si="1"/>
        <v>56</v>
      </c>
      <c r="G32" s="1">
        <f t="shared" si="2"/>
        <v>-6.4399999973829836E-4</v>
      </c>
      <c r="I32" s="1">
        <f t="shared" si="6"/>
        <v>-6.4399999973829836E-4</v>
      </c>
      <c r="O32" s="1">
        <f t="shared" ca="1" si="4"/>
        <v>8.6224730311082508E-4</v>
      </c>
      <c r="Q32" s="11">
        <f t="shared" si="5"/>
        <v>37248.381000000001</v>
      </c>
    </row>
    <row r="33" spans="1:17" x14ac:dyDescent="0.2">
      <c r="A33" s="2" t="s">
        <v>43</v>
      </c>
      <c r="B33" s="3" t="s">
        <v>44</v>
      </c>
      <c r="C33" s="2">
        <v>52267.026400000002</v>
      </c>
      <c r="D33" s="2">
        <v>1E-3</v>
      </c>
      <c r="E33" s="1">
        <f t="shared" si="0"/>
        <v>56.503588462652139</v>
      </c>
      <c r="F33" s="1">
        <f t="shared" si="1"/>
        <v>56.5</v>
      </c>
      <c r="G33" s="1">
        <f t="shared" si="2"/>
        <v>1.0315000035916455E-3</v>
      </c>
      <c r="I33" s="1">
        <f t="shared" si="6"/>
        <v>1.0315000035916455E-3</v>
      </c>
      <c r="O33" s="1">
        <f t="shared" ca="1" si="4"/>
        <v>8.6108190826286659E-4</v>
      </c>
      <c r="Q33" s="11">
        <f t="shared" si="5"/>
        <v>37248.526400000002</v>
      </c>
    </row>
    <row r="34" spans="1:17" x14ac:dyDescent="0.2">
      <c r="A34" s="2" t="s">
        <v>43</v>
      </c>
      <c r="B34" s="3" t="s">
        <v>44</v>
      </c>
      <c r="C34" s="2">
        <v>52267.888400000003</v>
      </c>
      <c r="D34" s="2">
        <v>2.9999999999999997E-4</v>
      </c>
      <c r="E34" s="1">
        <f t="shared" si="0"/>
        <v>59.502381291992265</v>
      </c>
      <c r="F34" s="1">
        <f t="shared" si="1"/>
        <v>59.5</v>
      </c>
      <c r="G34" s="1">
        <f t="shared" si="2"/>
        <v>6.8450000253506005E-4</v>
      </c>
      <c r="I34" s="1">
        <f t="shared" si="6"/>
        <v>6.8450000253506005E-4</v>
      </c>
      <c r="O34" s="1">
        <f t="shared" ca="1" si="4"/>
        <v>8.540895391751153E-4</v>
      </c>
      <c r="Q34" s="11">
        <f t="shared" si="5"/>
        <v>37249.388400000003</v>
      </c>
    </row>
    <row r="35" spans="1:17" x14ac:dyDescent="0.2">
      <c r="A35" s="2" t="s">
        <v>43</v>
      </c>
      <c r="B35" s="3" t="s">
        <v>44</v>
      </c>
      <c r="C35" s="2">
        <v>52268.032399999996</v>
      </c>
      <c r="D35" s="2">
        <v>5.0000000000000001E-4</v>
      </c>
      <c r="E35" s="1">
        <f t="shared" si="0"/>
        <v>60.003339722854633</v>
      </c>
      <c r="F35" s="1">
        <f t="shared" si="1"/>
        <v>60</v>
      </c>
      <c r="G35" s="1">
        <f t="shared" si="2"/>
        <v>9.59999997576233E-4</v>
      </c>
      <c r="I35" s="1">
        <f t="shared" si="6"/>
        <v>9.59999997576233E-4</v>
      </c>
      <c r="O35" s="1">
        <f t="shared" ca="1" si="4"/>
        <v>8.5292414432715669E-4</v>
      </c>
      <c r="Q35" s="11">
        <f t="shared" si="5"/>
        <v>37249.532399999996</v>
      </c>
    </row>
    <row r="36" spans="1:17" x14ac:dyDescent="0.2">
      <c r="A36" s="2" t="s">
        <v>43</v>
      </c>
      <c r="B36" s="3" t="s">
        <v>44</v>
      </c>
      <c r="C36" s="2">
        <v>52268.749499999998</v>
      </c>
      <c r="D36" s="2">
        <v>5.0000000000000001E-4</v>
      </c>
      <c r="E36" s="1">
        <f t="shared" si="0"/>
        <v>62.498043131117193</v>
      </c>
      <c r="F36" s="1">
        <f t="shared" si="1"/>
        <v>62.5</v>
      </c>
      <c r="G36" s="1">
        <f t="shared" si="2"/>
        <v>-5.6250000488944352E-4</v>
      </c>
      <c r="I36" s="1">
        <f t="shared" si="6"/>
        <v>-5.6250000488944352E-4</v>
      </c>
      <c r="O36" s="1">
        <f t="shared" ca="1" si="4"/>
        <v>8.470971700873639E-4</v>
      </c>
      <c r="Q36" s="11">
        <f t="shared" si="5"/>
        <v>37250.249499999998</v>
      </c>
    </row>
    <row r="37" spans="1:17" x14ac:dyDescent="0.2">
      <c r="A37" s="2" t="s">
        <v>43</v>
      </c>
      <c r="B37" s="3" t="s">
        <v>44</v>
      </c>
      <c r="C37" s="2">
        <v>52268.891799999998</v>
      </c>
      <c r="D37" s="2">
        <v>5.0000000000000001E-4</v>
      </c>
      <c r="E37" s="1">
        <f t="shared" si="0"/>
        <v>62.993087469415549</v>
      </c>
      <c r="F37" s="1">
        <f t="shared" si="1"/>
        <v>63</v>
      </c>
      <c r="G37" s="1">
        <f t="shared" si="2"/>
        <v>-1.9870000032824464E-3</v>
      </c>
      <c r="I37" s="1">
        <f t="shared" si="6"/>
        <v>-1.9870000032824464E-3</v>
      </c>
      <c r="O37" s="1">
        <f t="shared" ca="1" si="4"/>
        <v>8.459317752394054E-4</v>
      </c>
      <c r="Q37" s="11">
        <f t="shared" si="5"/>
        <v>37250.391799999998</v>
      </c>
    </row>
    <row r="38" spans="1:17" x14ac:dyDescent="0.2">
      <c r="A38" s="2" t="s">
        <v>43</v>
      </c>
      <c r="B38" s="3" t="s">
        <v>44</v>
      </c>
      <c r="C38" s="2">
        <v>52296.632700000002</v>
      </c>
      <c r="D38" s="2">
        <v>1.6000000000000001E-3</v>
      </c>
      <c r="E38" s="1">
        <f t="shared" si="0"/>
        <v>159.50029396519159</v>
      </c>
      <c r="F38" s="1">
        <f t="shared" si="1"/>
        <v>159.5</v>
      </c>
      <c r="G38" s="1">
        <f t="shared" si="2"/>
        <v>8.4500003140419722E-5</v>
      </c>
      <c r="I38" s="1">
        <f t="shared" si="6"/>
        <v>8.4500003140419722E-5</v>
      </c>
      <c r="O38" s="1">
        <f t="shared" ca="1" si="4"/>
        <v>6.2101056958340482E-4</v>
      </c>
      <c r="Q38" s="11">
        <f t="shared" si="5"/>
        <v>37278.132700000002</v>
      </c>
    </row>
    <row r="39" spans="1:17" x14ac:dyDescent="0.2">
      <c r="A39" s="2" t="s">
        <v>43</v>
      </c>
      <c r="B39" s="3" t="s">
        <v>44</v>
      </c>
      <c r="C39" s="2">
        <v>52317.616900000001</v>
      </c>
      <c r="D39" s="2">
        <v>1E-3</v>
      </c>
      <c r="E39" s="1">
        <f t="shared" si="0"/>
        <v>232.50176553057872</v>
      </c>
      <c r="F39" s="1">
        <f t="shared" si="1"/>
        <v>232.5</v>
      </c>
      <c r="G39" s="1">
        <f t="shared" si="2"/>
        <v>5.0750000082189217E-4</v>
      </c>
      <c r="I39" s="1">
        <f t="shared" si="6"/>
        <v>5.0750000082189217E-4</v>
      </c>
      <c r="O39" s="1">
        <f t="shared" ca="1" si="4"/>
        <v>4.5086292178145619E-4</v>
      </c>
      <c r="Q39" s="11">
        <f t="shared" si="5"/>
        <v>37299.116900000001</v>
      </c>
    </row>
    <row r="40" spans="1:17" x14ac:dyDescent="0.2">
      <c r="A40" s="2" t="s">
        <v>43</v>
      </c>
      <c r="B40" s="3" t="s">
        <v>44</v>
      </c>
      <c r="C40" s="2">
        <v>52317.759400000003</v>
      </c>
      <c r="D40" s="2">
        <v>5.9999999999999995E-4</v>
      </c>
      <c r="E40" s="1">
        <f t="shared" si="0"/>
        <v>232.99750564448325</v>
      </c>
      <c r="F40" s="1">
        <f t="shared" si="1"/>
        <v>233</v>
      </c>
      <c r="G40" s="1">
        <f t="shared" si="2"/>
        <v>-7.1699999534757808E-4</v>
      </c>
      <c r="I40" s="1">
        <f t="shared" si="6"/>
        <v>-7.1699999534757808E-4</v>
      </c>
      <c r="O40" s="1">
        <f t="shared" ca="1" si="4"/>
        <v>4.4969752693349769E-4</v>
      </c>
      <c r="Q40" s="11">
        <f t="shared" si="5"/>
        <v>37299.259400000003</v>
      </c>
    </row>
    <row r="41" spans="1:17" x14ac:dyDescent="0.2">
      <c r="A41" s="2" t="s">
        <v>43</v>
      </c>
      <c r="B41" s="3" t="s">
        <v>44</v>
      </c>
      <c r="C41" s="2">
        <v>52317.904000000002</v>
      </c>
      <c r="D41" s="2">
        <v>5.0000000000000001E-4</v>
      </c>
      <c r="E41" s="1">
        <f t="shared" si="0"/>
        <v>233.50055140216421</v>
      </c>
      <c r="F41" s="1">
        <f t="shared" si="1"/>
        <v>233.5</v>
      </c>
      <c r="G41" s="1">
        <f t="shared" si="2"/>
        <v>1.584999990882352E-4</v>
      </c>
      <c r="I41" s="1">
        <f t="shared" si="6"/>
        <v>1.584999990882352E-4</v>
      </c>
      <c r="O41" s="1">
        <f t="shared" ca="1" si="4"/>
        <v>4.4853213208553909E-4</v>
      </c>
      <c r="Q41" s="11">
        <f t="shared" si="5"/>
        <v>37299.404000000002</v>
      </c>
    </row>
    <row r="42" spans="1:17" x14ac:dyDescent="0.2">
      <c r="A42" s="2" t="s">
        <v>43</v>
      </c>
      <c r="B42" s="3" t="s">
        <v>44</v>
      </c>
      <c r="C42" s="2">
        <v>52320.779399999999</v>
      </c>
      <c r="D42" s="2">
        <v>5.9999999999999995E-4</v>
      </c>
      <c r="E42" s="1">
        <f t="shared" si="0"/>
        <v>243.50371718112731</v>
      </c>
      <c r="F42" s="1">
        <f t="shared" si="1"/>
        <v>243.5</v>
      </c>
      <c r="G42" s="1">
        <f t="shared" si="2"/>
        <v>1.0684999942895956E-3</v>
      </c>
      <c r="I42" s="1">
        <f t="shared" si="6"/>
        <v>1.0684999942895956E-3</v>
      </c>
      <c r="O42" s="1">
        <f t="shared" ca="1" si="4"/>
        <v>4.2522423512636801E-4</v>
      </c>
      <c r="Q42" s="11">
        <f t="shared" si="5"/>
        <v>37302.279399999999</v>
      </c>
    </row>
    <row r="43" spans="1:17" x14ac:dyDescent="0.2">
      <c r="A43" s="2" t="s">
        <v>43</v>
      </c>
      <c r="B43" s="3" t="s">
        <v>44</v>
      </c>
      <c r="C43" s="2">
        <v>52321.782899999998</v>
      </c>
      <c r="D43" s="2">
        <v>1.2999999999999999E-3</v>
      </c>
      <c r="E43" s="1">
        <f t="shared" si="0"/>
        <v>246.99477124636635</v>
      </c>
      <c r="F43" s="1">
        <f t="shared" si="1"/>
        <v>247</v>
      </c>
      <c r="G43" s="1">
        <f t="shared" si="2"/>
        <v>-1.5030000067781657E-3</v>
      </c>
      <c r="I43" s="1">
        <f t="shared" si="6"/>
        <v>-1.5030000067781657E-3</v>
      </c>
      <c r="O43" s="1">
        <f t="shared" ca="1" si="4"/>
        <v>4.1706647119065822E-4</v>
      </c>
      <c r="Q43" s="11">
        <f t="shared" si="5"/>
        <v>37303.282899999998</v>
      </c>
    </row>
    <row r="44" spans="1:17" x14ac:dyDescent="0.2">
      <c r="A44" s="4" t="s">
        <v>46</v>
      </c>
      <c r="B44" s="5" t="s">
        <v>47</v>
      </c>
      <c r="C44" s="4">
        <v>54792.8416</v>
      </c>
      <c r="D44" s="4">
        <v>1.6999999999999999E-3</v>
      </c>
      <c r="E44" s="1">
        <f t="shared" si="0"/>
        <v>8843.5065002835217</v>
      </c>
      <c r="F44" s="1">
        <f t="shared" si="1"/>
        <v>8843.5</v>
      </c>
      <c r="G44" s="1">
        <f t="shared" si="2"/>
        <v>1.8684999959077686E-3</v>
      </c>
      <c r="I44" s="1">
        <f t="shared" si="6"/>
        <v>1.8684999959077686E-3</v>
      </c>
      <c r="O44" s="1">
        <f t="shared" ca="1" si="4"/>
        <v>-1.9619567149760729E-2</v>
      </c>
      <c r="Q44" s="11">
        <f t="shared" si="5"/>
        <v>39774.3416</v>
      </c>
    </row>
    <row r="45" spans="1:17" x14ac:dyDescent="0.2">
      <c r="A45" s="6" t="s">
        <v>48</v>
      </c>
      <c r="B45" s="7" t="s">
        <v>49</v>
      </c>
      <c r="C45" s="6">
        <v>55245.704599999997</v>
      </c>
      <c r="D45" s="6">
        <v>5.0000000000000001E-4</v>
      </c>
      <c r="E45" s="1">
        <f t="shared" si="0"/>
        <v>10418.961624496853</v>
      </c>
      <c r="F45" s="1">
        <f t="shared" si="1"/>
        <v>10419</v>
      </c>
      <c r="G45" s="1">
        <f t="shared" si="2"/>
        <v>-1.1031000001821667E-2</v>
      </c>
      <c r="I45" s="1">
        <f t="shared" si="6"/>
        <v>-1.1031000001821667E-2</v>
      </c>
      <c r="O45" s="1">
        <f t="shared" ca="1" si="4"/>
        <v>-2.3291726315678128E-2</v>
      </c>
      <c r="Q45" s="11">
        <f t="shared" si="5"/>
        <v>40227.204599999997</v>
      </c>
    </row>
    <row r="46" spans="1:17" x14ac:dyDescent="0.2">
      <c r="A46" s="8" t="s">
        <v>50</v>
      </c>
      <c r="B46" s="9" t="s">
        <v>47</v>
      </c>
      <c r="C46" s="10">
        <v>58043.542659999803</v>
      </c>
      <c r="D46" s="10">
        <v>1E-3</v>
      </c>
      <c r="E46" s="1">
        <f>+(C46-C$7)/C$8</f>
        <v>20152.298877365378</v>
      </c>
      <c r="F46" s="1">
        <f t="shared" si="1"/>
        <v>20152.5</v>
      </c>
      <c r="G46" s="1">
        <f>+C46-(C$7+F46*C$8)</f>
        <v>-5.7812500199361239E-2</v>
      </c>
      <c r="I46" s="1">
        <f>+G46</f>
        <v>-5.7812500199361239E-2</v>
      </c>
      <c r="O46" s="1">
        <f ca="1">+C$11+C$12*$F46</f>
        <v>-4.5978467820887263E-2</v>
      </c>
      <c r="Q46" s="11">
        <f>+C46-15018.5</f>
        <v>43025.042659999803</v>
      </c>
    </row>
    <row r="47" spans="1:17" x14ac:dyDescent="0.2">
      <c r="A47" s="8" t="s">
        <v>50</v>
      </c>
      <c r="B47" s="9" t="s">
        <v>47</v>
      </c>
      <c r="C47" s="10">
        <v>58043.551829999778</v>
      </c>
      <c r="D47" s="10">
        <v>8.0000000000000004E-4</v>
      </c>
      <c r="E47" s="1">
        <f>+(C47-C$7)/C$8</f>
        <v>20152.330778676485</v>
      </c>
      <c r="F47" s="1">
        <f t="shared" si="1"/>
        <v>20152.5</v>
      </c>
      <c r="G47" s="1">
        <f>+C47-(C$7+F47*C$8)</f>
        <v>-4.8642500223650131E-2</v>
      </c>
      <c r="I47" s="1">
        <f>+G47</f>
        <v>-4.8642500223650131E-2</v>
      </c>
      <c r="O47" s="1">
        <f ca="1">+C$11+C$12*$F47</f>
        <v>-4.5978467820887263E-2</v>
      </c>
      <c r="Q47" s="11">
        <f>+C47-15018.5</f>
        <v>43025.051829999778</v>
      </c>
    </row>
    <row r="48" spans="1:17" x14ac:dyDescent="0.2">
      <c r="A48" s="8" t="s">
        <v>50</v>
      </c>
      <c r="B48" s="9" t="s">
        <v>47</v>
      </c>
      <c r="C48" s="10">
        <v>58043.553230000194</v>
      </c>
      <c r="D48" s="10">
        <v>2.2000000000000001E-3</v>
      </c>
      <c r="E48" s="1">
        <f>+(C48-C$7)/C$8</f>
        <v>20152.335649107121</v>
      </c>
      <c r="F48" s="1">
        <f t="shared" si="1"/>
        <v>20152.5</v>
      </c>
      <c r="G48" s="1">
        <f>+C48-(C$7+F48*C$8)</f>
        <v>-4.7242499807907734E-2</v>
      </c>
      <c r="I48" s="1">
        <f>+G48</f>
        <v>-4.7242499807907734E-2</v>
      </c>
      <c r="O48" s="1">
        <f ca="1">+C$11+C$12*$F48</f>
        <v>-4.5978467820887263E-2</v>
      </c>
      <c r="Q48" s="11">
        <f>+C48-15018.5</f>
        <v>43025.053230000194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2024-03-07T06:49:34Z</dcterms:created>
  <dcterms:modified xsi:type="dcterms:W3CDTF">2024-03-07T06:49:35Z</dcterms:modified>
</cp:coreProperties>
</file>