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4B974CBF-5C9A-4A02-9F68-EAD24CF1EEA8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31" i="1" l="1"/>
  <c r="F31" i="1"/>
  <c r="G31" i="1"/>
  <c r="K32" i="1"/>
  <c r="D9" i="1"/>
  <c r="C9" i="1"/>
  <c r="Q31" i="1"/>
  <c r="E29" i="1"/>
  <c r="F29" i="1"/>
  <c r="G29" i="1"/>
  <c r="K30" i="1"/>
  <c r="E30" i="1"/>
  <c r="F30" i="1"/>
  <c r="G30" i="1"/>
  <c r="K31" i="1"/>
  <c r="E21" i="1"/>
  <c r="F21" i="1"/>
  <c r="G21" i="1"/>
  <c r="I21" i="1"/>
  <c r="E22" i="1"/>
  <c r="F22" i="1"/>
  <c r="G22" i="1"/>
  <c r="K23" i="1"/>
  <c r="E23" i="1"/>
  <c r="F23" i="1"/>
  <c r="G23" i="1"/>
  <c r="K24" i="1"/>
  <c r="E24" i="1"/>
  <c r="F24" i="1"/>
  <c r="G24" i="1"/>
  <c r="K25" i="1"/>
  <c r="E25" i="1"/>
  <c r="F25" i="1"/>
  <c r="G25" i="1"/>
  <c r="K26" i="1"/>
  <c r="E26" i="1"/>
  <c r="F26" i="1"/>
  <c r="G26" i="1"/>
  <c r="K27" i="1"/>
  <c r="E27" i="1"/>
  <c r="F27" i="1"/>
  <c r="G27" i="1"/>
  <c r="K28" i="1"/>
  <c r="E28" i="1"/>
  <c r="F28" i="1"/>
  <c r="G28" i="1"/>
  <c r="K29" i="1"/>
  <c r="Q29" i="1"/>
  <c r="Q30" i="1"/>
  <c r="Q27" i="1"/>
  <c r="Q25" i="1"/>
  <c r="Q26" i="1"/>
  <c r="Q28" i="1"/>
  <c r="Q23" i="1"/>
  <c r="Q24" i="1"/>
  <c r="F16" i="1"/>
  <c r="F17" i="1" s="1"/>
  <c r="C17" i="1"/>
  <c r="Q22" i="1"/>
  <c r="G4" i="1"/>
  <c r="F4" i="1"/>
  <c r="Q21" i="1"/>
  <c r="C12" i="1"/>
  <c r="C11" i="1"/>
  <c r="O31" i="1" l="1"/>
  <c r="O23" i="1"/>
  <c r="O28" i="1"/>
  <c r="O27" i="1"/>
  <c r="O29" i="1"/>
  <c r="O24" i="1"/>
  <c r="O30" i="1"/>
  <c r="O25" i="1"/>
  <c r="O21" i="1"/>
  <c r="O26" i="1"/>
  <c r="C15" i="1"/>
  <c r="F18" i="1" s="1"/>
  <c r="O22" i="1"/>
  <c r="C16" i="1"/>
  <c r="D18" i="1" s="1"/>
  <c r="F19" i="1" l="1"/>
  <c r="C18" i="1"/>
</calcChain>
</file>

<file path=xl/sharedStrings.xml><?xml version="1.0" encoding="utf-8"?>
<sst xmlns="http://schemas.openxmlformats.org/spreadsheetml/2006/main" count="71" uniqueCount="52">
  <si>
    <t>JAVSO..46…79 (2018)</t>
  </si>
  <si>
    <t>PE</t>
  </si>
  <si>
    <t>CCD</t>
  </si>
  <si>
    <t>pg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</si>
  <si>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</si>
  <si>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</si>
  <si>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</si>
  <si>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</si>
  <si>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</si>
  <si>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</si>
  <si>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</si>
  <si>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</si>
  <si>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</si>
  <si>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</si>
  <si>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</si>
  <si>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</si>
  <si>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</si>
  <si>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</si>
  <si>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</si>
  <si>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</si>
  <si>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</si>
  <si>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</si>
  <si>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</si>
  <si>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</si>
  <si>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</si>
  <si>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</si>
  <si>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</si>
  <si>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</si>
  <si>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</si>
  <si>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</si>
  <si>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</si>
  <si>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</si>
  <si>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</si>
  <si>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</si>
  <si>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</si>
  <si>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</si>
  <si>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</si>
  <si>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not avail.</t>
  </si>
  <si>
    <t>GCVS 4 Eph.</t>
  </si>
  <si>
    <t>V1249 Tau / GSC 0094-0935</t>
  </si>
  <si>
    <t>EA</t>
  </si>
  <si>
    <t>IBVS 5644</t>
  </si>
  <si>
    <t>IBVS 5894</t>
  </si>
  <si>
    <t>II</t>
  </si>
  <si>
    <t>Add cycle</t>
  </si>
  <si>
    <t>Old Cycle</t>
  </si>
  <si>
    <t>IBVS 5960</t>
  </si>
  <si>
    <t>I</t>
  </si>
  <si>
    <t>IBVS 6011</t>
  </si>
  <si>
    <t>IBVS 5992</t>
  </si>
  <si>
    <t>IBVS 6042</t>
  </si>
  <si>
    <t>vis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</si>
</sst>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3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b/>
      <sz val="10"/>
      <color indexed="30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</fills>
  <borders count="12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47">
    <xf numFmtId="0" fontId="0" fillId="0" borderId="0">
      <alignment vertical="top"/>
    </xf>
    <xf numFmtId="0" fontId="16" fillId="2" borderId="0" applyNumberFormat="0" applyBorder="0" applyAlignment="0" applyProtection="0"/>
    <xf numFmtId="0" fontId="16" fillId="3" borderId="0" applyNumberFormat="0" applyBorder="0" applyAlignment="0" applyProtection="0"/>
    <xf numFmtId="0" fontId="16" fillId="4" borderId="0" applyNumberFormat="0" applyBorder="0" applyAlignment="0" applyProtection="0"/>
    <xf numFmtId="0" fontId="16" fillId="5" borderId="0" applyNumberFormat="0" applyBorder="0" applyAlignment="0" applyProtection="0"/>
    <xf numFmtId="0" fontId="16" fillId="6" borderId="0" applyNumberFormat="0" applyBorder="0" applyAlignment="0" applyProtection="0"/>
    <xf numFmtId="0" fontId="16" fillId="7" borderId="0" applyNumberFormat="0" applyBorder="0" applyAlignment="0" applyProtection="0"/>
    <xf numFmtId="0" fontId="16" fillId="8" borderId="0" applyNumberFormat="0" applyBorder="0" applyAlignment="0" applyProtection="0"/>
    <xf numFmtId="0" fontId="16" fillId="9" borderId="0" applyNumberFormat="0" applyBorder="0" applyAlignment="0" applyProtection="0"/>
    <xf numFmtId="0" fontId="16" fillId="10" borderId="0" applyNumberFormat="0" applyBorder="0" applyAlignment="0" applyProtection="0"/>
    <xf numFmtId="0" fontId="16" fillId="5" borderId="0" applyNumberFormat="0" applyBorder="0" applyAlignment="0" applyProtection="0"/>
    <xf numFmtId="0" fontId="16" fillId="8" borderId="0" applyNumberFormat="0" applyBorder="0" applyAlignment="0" applyProtection="0"/>
    <xf numFmtId="0" fontId="16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7" fillId="18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7" fillId="19" borderId="0" applyNumberFormat="0" applyBorder="0" applyAlignment="0" applyProtection="0"/>
    <xf numFmtId="0" fontId="18" fillId="3" borderId="0" applyNumberFormat="0" applyBorder="0" applyAlignment="0" applyProtection="0"/>
    <xf numFmtId="0" fontId="19" fillId="20" borderId="1" applyNumberFormat="0" applyAlignment="0" applyProtection="0"/>
    <xf numFmtId="0" fontId="20" fillId="21" borderId="2" applyNumberFormat="0" applyAlignment="0" applyProtection="0"/>
    <xf numFmtId="3" fontId="32" fillId="0" borderId="0" applyFont="0" applyFill="0" applyBorder="0" applyAlignment="0" applyProtection="0"/>
    <xf numFmtId="164" fontId="32" fillId="0" borderId="0" applyFont="0" applyFill="0" applyBorder="0" applyAlignment="0" applyProtection="0"/>
    <xf numFmtId="0" fontId="3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2" fontId="32" fillId="0" borderId="0" applyFont="0" applyFill="0" applyBorder="0" applyAlignment="0" applyProtection="0"/>
    <xf numFmtId="0" fontId="23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4" fillId="0" borderId="3" applyNumberFormat="0" applyFill="0" applyAlignment="0" applyProtection="0"/>
    <xf numFmtId="0" fontId="24" fillId="0" borderId="0" applyNumberFormat="0" applyFill="0" applyBorder="0" applyAlignment="0" applyProtection="0"/>
    <xf numFmtId="0" fontId="25" fillId="7" borderId="1" applyNumberFormat="0" applyAlignment="0" applyProtection="0"/>
    <xf numFmtId="0" fontId="26" fillId="0" borderId="4" applyNumberFormat="0" applyFill="0" applyAlignment="0" applyProtection="0"/>
    <xf numFmtId="0" fontId="27" fillId="22" borderId="0" applyNumberFormat="0" applyBorder="0" applyAlignment="0" applyProtection="0"/>
    <xf numFmtId="0" fontId="21" fillId="0" borderId="0"/>
    <xf numFmtId="0" fontId="21" fillId="23" borderId="5" applyNumberFormat="0" applyFont="0" applyAlignment="0" applyProtection="0"/>
    <xf numFmtId="0" fontId="28" fillId="20" borderId="6" applyNumberFormat="0" applyAlignment="0" applyProtection="0"/>
    <xf numFmtId="0" fontId="29" fillId="0" borderId="0" applyNumberFormat="0" applyFill="0" applyBorder="0" applyAlignment="0" applyProtection="0"/>
    <xf numFmtId="0" fontId="32" fillId="0" borderId="7" applyNumberFormat="0" applyFont="0" applyFill="0" applyAlignment="0" applyProtection="0"/>
    <xf numFmtId="0" fontId="30" fillId="0" borderId="0" applyNumberFormat="0" applyFill="0" applyBorder="0" applyAlignment="0" applyProtection="0"/>
  </cellStyleXfs>
  <cellXfs count="40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5" fillId="0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6" fillId="0" borderId="5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24" borderId="5" xfId="0" applyFont="1" applyFill="1" applyBorder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31" fillId="0" borderId="0" xfId="41" applyFont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12" fillId="0" borderId="0" xfId="0" applyFont="1" applyAlignment="1">
      <alignment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4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15" fillId="0" borderId="0" xfId="0" applyFont="1" applyFill="1" applyAlignment="1">
      <alignment horizontal="left" vertical="center"/>
    </xf>
    <xf numFmtId="0" fontId="15" fillId="0" borderId="0" xfId="0" applyFont="1" applyFill="1" applyAlignment="1">
      <alignment horizontal="center" vertical="center"/>
    </xf>
    <xf numFmtId="0" fontId="15" fillId="0" borderId="0" xfId="0" applyFont="1" applyAlignment="1">
      <alignment vertical="center"/>
    </xf>
    <xf numFmtId="0" fontId="31" fillId="0" borderId="0" xfId="41" applyFont="1" applyAlignment="1">
      <alignment horizontal="center" vertical="center"/>
    </xf>
    <xf numFmtId="0" fontId="3" fillId="0" borderId="0" xfId="0" applyFont="1" applyAlignment="1">
      <alignment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_1" xfId="41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V1249 Tau -- O-C Diagr.</a:t>
            </a:r>
          </a:p>
        </c:rich>
      </c:tx>
      <c:layout>
        <c:manualLayout>
          <c:xMode val="edge"/>
          <c:yMode val="edge"/>
          <c:x val="0.36390977443609024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610E-4E72-978D-F76513F9455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0E-4E72-978D-F76513F94553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0E-4E72-978D-F76513F94553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-9.0124999987892807E-3</c:v>
                </c:pt>
                <c:pt idx="3">
                  <c:v>-7.6675000091199763E-3</c:v>
                </c:pt>
                <c:pt idx="4">
                  <c:v>-7.780000007187482E-3</c:v>
                </c:pt>
                <c:pt idx="5">
                  <c:v>-7.8275000050780363E-3</c:v>
                </c:pt>
                <c:pt idx="6">
                  <c:v>-9.3075000040698797E-3</c:v>
                </c:pt>
                <c:pt idx="7">
                  <c:v>3.9249999827006832E-4</c:v>
                </c:pt>
                <c:pt idx="8">
                  <c:v>-5.6200000035460107E-3</c:v>
                </c:pt>
                <c:pt idx="9">
                  <c:v>-7.7425000054063275E-3</c:v>
                </c:pt>
                <c:pt idx="10">
                  <c:v>-7.8750000029685907E-3</c:v>
                </c:pt>
                <c:pt idx="11">
                  <c:v>-7.5700000015785918E-3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0E-4E72-978D-F76513F94553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0E-4E72-978D-F76513F9455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0E-4E72-978D-F76513F9455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3.0000000000000001E-3</c:v>
                  </c:pt>
                  <c:pt idx="2">
                    <c:v>2.9999999999999997E-4</c:v>
                  </c:pt>
                  <c:pt idx="3">
                    <c:v>4.0000000000000002E-4</c:v>
                  </c:pt>
                  <c:pt idx="4">
                    <c:v>4.0000000000000002E-4</c:v>
                  </c:pt>
                  <c:pt idx="5">
                    <c:v>4.0000000000000002E-4</c:v>
                  </c:pt>
                  <c:pt idx="6">
                    <c:v>5.0000000000000001E-4</c:v>
                  </c:pt>
                  <c:pt idx="7">
                    <c:v>5.0000000000000001E-4</c:v>
                  </c:pt>
                  <c:pt idx="8">
                    <c:v>4.0000000000000002E-4</c:v>
                  </c:pt>
                  <c:pt idx="9">
                    <c:v>2.0000000000000001E-4</c:v>
                  </c:pt>
                  <c:pt idx="10">
                    <c:v>2.0000000000000001E-4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0E-4E72-978D-F76513F9455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2722.5</c:v>
                </c:pt>
                <c:pt idx="2">
                  <c:v>3281.5</c:v>
                </c:pt>
                <c:pt idx="3">
                  <c:v>3284</c:v>
                </c:pt>
                <c:pt idx="4">
                  <c:v>3349.5</c:v>
                </c:pt>
                <c:pt idx="5">
                  <c:v>3573.5</c:v>
                </c:pt>
                <c:pt idx="6">
                  <c:v>3573.5</c:v>
                </c:pt>
                <c:pt idx="7">
                  <c:v>3576</c:v>
                </c:pt>
                <c:pt idx="8">
                  <c:v>3876.5</c:v>
                </c:pt>
                <c:pt idx="9">
                  <c:v>3895</c:v>
                </c:pt>
                <c:pt idx="10">
                  <c:v>5466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-1.9036317364416588E-3</c:v>
                </c:pt>
                <c:pt idx="1">
                  <c:v>-5.553919011166553E-3</c:v>
                </c:pt>
                <c:pt idx="2">
                  <c:v>-6.3034178492092406E-3</c:v>
                </c:pt>
                <c:pt idx="3">
                  <c:v>-6.306769811812293E-3</c:v>
                </c:pt>
                <c:pt idx="4">
                  <c:v>-6.3945912320122859E-3</c:v>
                </c:pt>
                <c:pt idx="5">
                  <c:v>-6.6949270812458493E-3</c:v>
                </c:pt>
                <c:pt idx="6">
                  <c:v>-6.6949270812458493E-3</c:v>
                </c:pt>
                <c:pt idx="7">
                  <c:v>-6.6982790438489025E-3</c:v>
                </c:pt>
                <c:pt idx="8">
                  <c:v>-7.1011849487358928E-3</c:v>
                </c:pt>
                <c:pt idx="9">
                  <c:v>-7.1259894719984864E-3</c:v>
                </c:pt>
                <c:pt idx="10">
                  <c:v>-9.2323627717570932E-3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0E-4E72-978D-F76513F945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79281016"/>
        <c:axId val="1"/>
      </c:scatterChart>
      <c:valAx>
        <c:axId val="879281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79281016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586466165413534"/>
          <c:y val="0.92397937099967764"/>
          <c:w val="0.62857142857142856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85725</xdr:colOff>
      <xdr:row>0</xdr:row>
      <xdr:rowOff>0</xdr:rowOff>
    </xdr:from>
    <xdr:to>
      <xdr:col>17</xdr:col>
      <xdr:colOff>171450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CD05B239-28E9-5CBA-3084-14D8B09696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vsolj.cetus-net.org/bulletin.html" TargetMode="External"/><Relationship Id="rId21" Type="http://schemas.openxmlformats.org/officeDocument/2006/relationships/drawing" Target="../drawings/drawing1.xm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s://www.aavso.org/ejaavso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12" s="11" customFormat="1" ht="20.25" x14ac:dyDescent="0.2">
      <c r="A1" s="39" t="s">
        <v>39</v>
      </c>
      <c r="E1" s="4"/>
      <c r="F1" s="4"/>
      <c r="G1" s="5" t="s">
        <v>40</v>
      </c>
      <c r="H1" s="6" t="s">
        <v>41</v>
      </c>
      <c r="I1" s="3" t="s">
        <v>37</v>
      </c>
      <c r="J1" s="3" t="s">
        <v>37</v>
      </c>
      <c r="K1" s="7">
        <v>51609.717000000004</v>
      </c>
      <c r="L1" s="7">
        <v>1.188245</v>
      </c>
    </row>
    <row r="2" spans="1:12" s="11" customFormat="1" ht="12.95" customHeight="1" x14ac:dyDescent="0.2">
      <c r="A2" s="11" t="s">
        <v>26</v>
      </c>
      <c r="B2" s="11" t="s">
        <v>40</v>
      </c>
      <c r="C2" s="12"/>
    </row>
    <row r="3" spans="1:12" s="11" customFormat="1" ht="12.95" customHeight="1" thickBot="1" x14ac:dyDescent="0.25"/>
    <row r="4" spans="1:12" s="11" customFormat="1" ht="12.95" customHeight="1" thickTop="1" thickBot="1" x14ac:dyDescent="0.25">
      <c r="A4" s="13" t="s">
        <v>38</v>
      </c>
      <c r="C4" s="14" t="s">
        <v>37</v>
      </c>
      <c r="D4" s="15" t="s">
        <v>37</v>
      </c>
      <c r="F4" s="16" t="str">
        <f>"F"&amp;B9</f>
        <v>F21</v>
      </c>
      <c r="G4" s="17" t="str">
        <f>"G"&amp;B9</f>
        <v>G21</v>
      </c>
    </row>
    <row r="5" spans="1:12" s="11" customFormat="1" ht="12.95" customHeight="1" thickTop="1" x14ac:dyDescent="0.2">
      <c r="A5" s="13" t="s">
        <v>31</v>
      </c>
      <c r="C5" s="18">
        <v>-9.5</v>
      </c>
      <c r="D5" s="11" t="s">
        <v>32</v>
      </c>
    </row>
    <row r="6" spans="1:12" s="11" customFormat="1" ht="12.95" customHeight="1" x14ac:dyDescent="0.2">
      <c r="A6" s="19" t="s">
        <v>4</v>
      </c>
    </row>
    <row r="7" spans="1:12" s="11" customFormat="1" ht="12.95" customHeight="1" x14ac:dyDescent="0.2">
      <c r="A7" s="11" t="s">
        <v>5</v>
      </c>
      <c r="C7" s="11">
        <v>51609.717000000004</v>
      </c>
    </row>
    <row r="8" spans="1:12" s="11" customFormat="1" ht="12.95" customHeight="1" x14ac:dyDescent="0.2">
      <c r="A8" s="11" t="s">
        <v>6</v>
      </c>
      <c r="C8" s="11">
        <v>1.188245</v>
      </c>
      <c r="D8" s="20" t="s">
        <v>41</v>
      </c>
    </row>
    <row r="9" spans="1:12" s="11" customFormat="1" ht="12.95" customHeight="1" x14ac:dyDescent="0.2">
      <c r="A9" s="21" t="s">
        <v>36</v>
      </c>
      <c r="B9" s="22">
        <v>21</v>
      </c>
      <c r="C9" s="16" t="str">
        <f>"F"&amp;B9</f>
        <v>F21</v>
      </c>
      <c r="D9" s="17" t="str">
        <f>"G"&amp;B9</f>
        <v>G21</v>
      </c>
    </row>
    <row r="10" spans="1:12" s="11" customFormat="1" ht="12.95" customHeight="1" thickBot="1" x14ac:dyDescent="0.25">
      <c r="C10" s="23" t="s">
        <v>22</v>
      </c>
      <c r="D10" s="23" t="s">
        <v>23</v>
      </c>
    </row>
    <row r="11" spans="1:12" s="11" customFormat="1" ht="12.95" customHeight="1" x14ac:dyDescent="0.2">
      <c r="A11" s="11" t="s">
        <v>18</v>
      </c>
      <c r="C11" s="17">
        <f ca="1">INTERCEPT(INDIRECT($D$9):G992,INDIRECT($C$9):F992)</f>
        <v>-1.9036317364416588E-3</v>
      </c>
      <c r="D11" s="24"/>
    </row>
    <row r="12" spans="1:12" s="11" customFormat="1" ht="12.95" customHeight="1" x14ac:dyDescent="0.2">
      <c r="A12" s="11" t="s">
        <v>19</v>
      </c>
      <c r="C12" s="17">
        <f ca="1">SLOPE(INDIRECT($D$9):G992,INDIRECT($C$9):F992)</f>
        <v>-1.3407850412212651E-6</v>
      </c>
      <c r="D12" s="24"/>
    </row>
    <row r="13" spans="1:12" s="11" customFormat="1" ht="12.95" customHeight="1" x14ac:dyDescent="0.2">
      <c r="A13" s="11" t="s">
        <v>21</v>
      </c>
      <c r="C13" s="24" t="s">
        <v>16</v>
      </c>
    </row>
    <row r="14" spans="1:12" s="11" customFormat="1" ht="12.95" customHeight="1" x14ac:dyDescent="0.2"/>
    <row r="15" spans="1:12" s="11" customFormat="1" ht="12.95" customHeight="1" x14ac:dyDescent="0.2">
      <c r="A15" s="25" t="s">
        <v>20</v>
      </c>
      <c r="C15" s="26">
        <f ca="1">(C7+C11)+(C8+C12)*INT(MAX(F21:F3533))</f>
        <v>58104.654937637228</v>
      </c>
      <c r="E15" s="20" t="s">
        <v>44</v>
      </c>
      <c r="F15" s="18">
        <v>1</v>
      </c>
    </row>
    <row r="16" spans="1:12" s="11" customFormat="1" ht="12.95" customHeight="1" x14ac:dyDescent="0.2">
      <c r="A16" s="19" t="s">
        <v>7</v>
      </c>
      <c r="C16" s="27">
        <f ca="1">+C8+C12</f>
        <v>1.1882436592149588</v>
      </c>
      <c r="E16" s="20" t="s">
        <v>33</v>
      </c>
      <c r="F16" s="28">
        <f ca="1">NOW()+15018.5+$C$5/24</f>
        <v>60376.828090856478</v>
      </c>
    </row>
    <row r="17" spans="1:17" s="11" customFormat="1" ht="12.95" customHeight="1" thickBot="1" x14ac:dyDescent="0.25">
      <c r="A17" s="20" t="s">
        <v>30</v>
      </c>
      <c r="C17" s="11">
        <f>COUNT(C21:C2191)</f>
        <v>11</v>
      </c>
      <c r="E17" s="20" t="s">
        <v>45</v>
      </c>
      <c r="F17" s="28">
        <f ca="1">ROUND(2*(F16-$C$7)/$C$8,0)/2+F15</f>
        <v>7379</v>
      </c>
    </row>
    <row r="18" spans="1:17" s="11" customFormat="1" ht="12.95" customHeight="1" thickTop="1" thickBot="1" x14ac:dyDescent="0.25">
      <c r="A18" s="19" t="s">
        <v>8</v>
      </c>
      <c r="C18" s="29">
        <f ca="1">+C15</f>
        <v>58104.654937637228</v>
      </c>
      <c r="D18" s="30">
        <f ca="1">+C16</f>
        <v>1.1882436592149588</v>
      </c>
      <c r="E18" s="20" t="s">
        <v>34</v>
      </c>
      <c r="F18" s="17">
        <f ca="1">ROUND(2*(F16-$C$15)/$C$16,0)/2+F15</f>
        <v>1913</v>
      </c>
    </row>
    <row r="19" spans="1:17" s="11" customFormat="1" ht="12.95" customHeight="1" thickTop="1" x14ac:dyDescent="0.2">
      <c r="E19" s="20" t="s">
        <v>35</v>
      </c>
      <c r="F19" s="31">
        <f ca="1">+$C$15+$C$16*F18-15018.5-$C$5/24</f>
        <v>45359.660891048778</v>
      </c>
    </row>
    <row r="20" spans="1:17" s="11" customFormat="1" ht="12.95" customHeight="1" thickBot="1" x14ac:dyDescent="0.25">
      <c r="A20" s="23" t="s">
        <v>9</v>
      </c>
      <c r="B20" s="23" t="s">
        <v>10</v>
      </c>
      <c r="C20" s="23" t="s">
        <v>11</v>
      </c>
      <c r="D20" s="23" t="s">
        <v>15</v>
      </c>
      <c r="E20" s="23" t="s">
        <v>12</v>
      </c>
      <c r="F20" s="23" t="s">
        <v>13</v>
      </c>
      <c r="G20" s="23" t="s">
        <v>14</v>
      </c>
      <c r="H20" s="32" t="s">
        <v>3</v>
      </c>
      <c r="I20" s="32" t="s">
        <v>51</v>
      </c>
      <c r="J20" s="32" t="s">
        <v>1</v>
      </c>
      <c r="K20" s="32" t="s">
        <v>2</v>
      </c>
      <c r="L20" s="32" t="s">
        <v>27</v>
      </c>
      <c r="M20" s="32" t="s">
        <v>28</v>
      </c>
      <c r="N20" s="32" t="s">
        <v>29</v>
      </c>
      <c r="O20" s="32" t="s">
        <v>25</v>
      </c>
      <c r="P20" s="33" t="s">
        <v>24</v>
      </c>
      <c r="Q20" s="23" t="s">
        <v>17</v>
      </c>
    </row>
    <row r="21" spans="1:17" s="11" customFormat="1" ht="12.95" customHeight="1" x14ac:dyDescent="0.2">
      <c r="A21" s="20" t="s">
        <v>41</v>
      </c>
      <c r="C21" s="12">
        <v>51609.717000000004</v>
      </c>
      <c r="D21" s="12" t="s">
        <v>16</v>
      </c>
      <c r="E21" s="11">
        <f t="shared" ref="E21:E28" si="0">+(C21-C$7)/C$8</f>
        <v>0</v>
      </c>
      <c r="F21" s="11">
        <f t="shared" ref="F21:F31" si="1">ROUND(2*E21,0)/2</f>
        <v>0</v>
      </c>
      <c r="G21" s="11">
        <f t="shared" ref="G21:G28" si="2">+C21-(C$7+F21*C$8)</f>
        <v>0</v>
      </c>
      <c r="I21" s="11">
        <f>+G21</f>
        <v>0</v>
      </c>
      <c r="O21" s="11">
        <f t="shared" ref="O21:O28" ca="1" si="3">+C$11+C$12*$F21</f>
        <v>-1.9036317364416588E-3</v>
      </c>
      <c r="Q21" s="34">
        <f t="shared" ref="Q21:Q28" si="4">+C21-15018.5</f>
        <v>36591.217000000004</v>
      </c>
    </row>
    <row r="22" spans="1:17" s="11" customFormat="1" ht="12.95" customHeight="1" x14ac:dyDescent="0.2">
      <c r="A22" s="35" t="s">
        <v>42</v>
      </c>
      <c r="B22" s="36" t="s">
        <v>43</v>
      </c>
      <c r="C22" s="35">
        <v>54844.705000000002</v>
      </c>
      <c r="D22" s="35">
        <v>3.0000000000000001E-3</v>
      </c>
      <c r="E22" s="11">
        <f t="shared" si="0"/>
        <v>2722.4924152847248</v>
      </c>
      <c r="F22" s="11">
        <f t="shared" si="1"/>
        <v>2722.5</v>
      </c>
      <c r="G22" s="11">
        <f t="shared" si="2"/>
        <v>-9.0124999987892807E-3</v>
      </c>
      <c r="O22" s="11">
        <f t="shared" ca="1" si="3"/>
        <v>-5.553919011166553E-3</v>
      </c>
      <c r="Q22" s="34">
        <f t="shared" si="4"/>
        <v>39826.205000000002</v>
      </c>
    </row>
    <row r="23" spans="1:17" s="11" customFormat="1" ht="12.95" customHeight="1" x14ac:dyDescent="0.2">
      <c r="A23" s="37" t="s">
        <v>46</v>
      </c>
      <c r="B23" s="9" t="s">
        <v>43</v>
      </c>
      <c r="C23" s="8">
        <v>55508.935299999997</v>
      </c>
      <c r="D23" s="8">
        <v>2.9999999999999997E-4</v>
      </c>
      <c r="E23" s="11">
        <f t="shared" si="0"/>
        <v>3281.4935472061679</v>
      </c>
      <c r="F23" s="11">
        <f t="shared" si="1"/>
        <v>3281.5</v>
      </c>
      <c r="G23" s="11">
        <f t="shared" si="2"/>
        <v>-7.6675000091199763E-3</v>
      </c>
      <c r="K23" s="11">
        <f t="shared" ref="K23:K32" si="5">+G22</f>
        <v>-9.0124999987892807E-3</v>
      </c>
      <c r="O23" s="11">
        <f t="shared" ca="1" si="3"/>
        <v>-6.3034178492092406E-3</v>
      </c>
      <c r="Q23" s="34">
        <f t="shared" si="4"/>
        <v>40490.435299999997</v>
      </c>
    </row>
    <row r="24" spans="1:17" s="11" customFormat="1" ht="12.95" customHeight="1" x14ac:dyDescent="0.2">
      <c r="A24" s="37" t="s">
        <v>46</v>
      </c>
      <c r="B24" s="9" t="s">
        <v>47</v>
      </c>
      <c r="C24" s="8">
        <v>55511.9058</v>
      </c>
      <c r="D24" s="8">
        <v>4.0000000000000002E-4</v>
      </c>
      <c r="E24" s="11">
        <f t="shared" si="0"/>
        <v>3283.9934525287263</v>
      </c>
      <c r="F24" s="11">
        <f t="shared" si="1"/>
        <v>3284</v>
      </c>
      <c r="G24" s="11">
        <f t="shared" si="2"/>
        <v>-7.780000007187482E-3</v>
      </c>
      <c r="K24" s="11">
        <f t="shared" si="5"/>
        <v>-7.6675000091199763E-3</v>
      </c>
      <c r="O24" s="11">
        <f t="shared" ca="1" si="3"/>
        <v>-6.306769811812293E-3</v>
      </c>
      <c r="Q24" s="34">
        <f t="shared" si="4"/>
        <v>40493.4058</v>
      </c>
    </row>
    <row r="25" spans="1:17" s="11" customFormat="1" ht="12.95" customHeight="1" x14ac:dyDescent="0.2">
      <c r="A25" s="8" t="s">
        <v>49</v>
      </c>
      <c r="B25" s="9" t="s">
        <v>43</v>
      </c>
      <c r="C25" s="8">
        <v>55589.735800000002</v>
      </c>
      <c r="D25" s="8">
        <v>4.0000000000000002E-4</v>
      </c>
      <c r="E25" s="11">
        <f t="shared" si="0"/>
        <v>3349.4934125538066</v>
      </c>
      <c r="F25" s="11">
        <f t="shared" si="1"/>
        <v>3349.5</v>
      </c>
      <c r="G25" s="11">
        <f t="shared" si="2"/>
        <v>-7.8275000050780363E-3</v>
      </c>
      <c r="K25" s="11">
        <f t="shared" si="5"/>
        <v>-7.780000007187482E-3</v>
      </c>
      <c r="O25" s="11">
        <f t="shared" ca="1" si="3"/>
        <v>-6.3945912320122859E-3</v>
      </c>
      <c r="Q25" s="34">
        <f t="shared" si="4"/>
        <v>40571.235800000002</v>
      </c>
    </row>
    <row r="26" spans="1:17" s="11" customFormat="1" ht="12.95" customHeight="1" x14ac:dyDescent="0.2">
      <c r="A26" s="8" t="s">
        <v>48</v>
      </c>
      <c r="B26" s="9" t="s">
        <v>43</v>
      </c>
      <c r="C26" s="8">
        <v>55855.9012</v>
      </c>
      <c r="D26" s="8">
        <v>4.0000000000000002E-4</v>
      </c>
      <c r="E26" s="11">
        <f t="shared" si="0"/>
        <v>3573.4921670194244</v>
      </c>
      <c r="F26" s="11">
        <f t="shared" si="1"/>
        <v>3573.5</v>
      </c>
      <c r="G26" s="11">
        <f t="shared" si="2"/>
        <v>-9.3075000040698797E-3</v>
      </c>
      <c r="K26" s="11">
        <f t="shared" si="5"/>
        <v>-7.8275000050780363E-3</v>
      </c>
      <c r="O26" s="11">
        <f t="shared" ca="1" si="3"/>
        <v>-6.6949270812458493E-3</v>
      </c>
      <c r="Q26" s="34">
        <f t="shared" si="4"/>
        <v>40837.4012</v>
      </c>
    </row>
    <row r="27" spans="1:17" s="11" customFormat="1" ht="12.95" customHeight="1" x14ac:dyDescent="0.2">
      <c r="A27" s="8" t="s">
        <v>48</v>
      </c>
      <c r="B27" s="9" t="s">
        <v>43</v>
      </c>
      <c r="C27" s="8">
        <v>55855.910900000003</v>
      </c>
      <c r="D27" s="8">
        <v>5.0000000000000001E-4</v>
      </c>
      <c r="E27" s="11">
        <f t="shared" si="0"/>
        <v>3573.5003303190829</v>
      </c>
      <c r="F27" s="11">
        <f t="shared" si="1"/>
        <v>3573.5</v>
      </c>
      <c r="G27" s="11">
        <f t="shared" si="2"/>
        <v>3.9249999827006832E-4</v>
      </c>
      <c r="K27" s="11">
        <f t="shared" si="5"/>
        <v>-9.3075000040698797E-3</v>
      </c>
      <c r="O27" s="11">
        <f t="shared" ca="1" si="3"/>
        <v>-6.6949270812458493E-3</v>
      </c>
      <c r="Q27" s="34">
        <f t="shared" si="4"/>
        <v>40837.410900000003</v>
      </c>
    </row>
    <row r="28" spans="1:17" s="11" customFormat="1" ht="12.95" customHeight="1" x14ac:dyDescent="0.2">
      <c r="A28" s="8" t="s">
        <v>48</v>
      </c>
      <c r="B28" s="9" t="s">
        <v>47</v>
      </c>
      <c r="C28" s="8">
        <v>55858.875500000002</v>
      </c>
      <c r="D28" s="8">
        <v>5.0000000000000001E-4</v>
      </c>
      <c r="E28" s="11">
        <f t="shared" si="0"/>
        <v>3575.9952703356612</v>
      </c>
      <c r="F28" s="11">
        <f t="shared" si="1"/>
        <v>3576</v>
      </c>
      <c r="G28" s="11">
        <f t="shared" si="2"/>
        <v>-5.6200000035460107E-3</v>
      </c>
      <c r="K28" s="11">
        <f t="shared" si="5"/>
        <v>3.9249999827006832E-4</v>
      </c>
      <c r="O28" s="11">
        <f t="shared" ca="1" si="3"/>
        <v>-6.6982790438489025E-3</v>
      </c>
      <c r="Q28" s="34">
        <f t="shared" si="4"/>
        <v>40840.375500000002</v>
      </c>
    </row>
    <row r="29" spans="1:17" s="11" customFormat="1" ht="12.95" customHeight="1" x14ac:dyDescent="0.2">
      <c r="A29" s="37" t="s">
        <v>50</v>
      </c>
      <c r="B29" s="9" t="s">
        <v>43</v>
      </c>
      <c r="C29" s="8">
        <v>56215.940999999999</v>
      </c>
      <c r="D29" s="8">
        <v>4.0000000000000002E-4</v>
      </c>
      <c r="E29" s="11">
        <f>+(C29-C$7)/C$8</f>
        <v>3876.4934840878732</v>
      </c>
      <c r="F29" s="11">
        <f t="shared" si="1"/>
        <v>3876.5</v>
      </c>
      <c r="G29" s="11">
        <f>+C29-(C$7+F29*C$8)</f>
        <v>-7.7425000054063275E-3</v>
      </c>
      <c r="K29" s="11">
        <f t="shared" si="5"/>
        <v>-5.6200000035460107E-3</v>
      </c>
      <c r="O29" s="11">
        <f ca="1">+C$11+C$12*$F29</f>
        <v>-7.1011849487358928E-3</v>
      </c>
      <c r="Q29" s="34">
        <f>+C29-15018.5</f>
        <v>41197.440999999999</v>
      </c>
    </row>
    <row r="30" spans="1:17" s="11" customFormat="1" ht="12.95" customHeight="1" x14ac:dyDescent="0.2">
      <c r="A30" s="37" t="s">
        <v>50</v>
      </c>
      <c r="B30" s="9" t="s">
        <v>47</v>
      </c>
      <c r="C30" s="8">
        <v>56237.9234</v>
      </c>
      <c r="D30" s="8">
        <v>2.0000000000000001E-4</v>
      </c>
      <c r="E30" s="11">
        <f>+(C30-C$7)/C$8</f>
        <v>3894.9933725788837</v>
      </c>
      <c r="F30" s="11">
        <f t="shared" si="1"/>
        <v>3895</v>
      </c>
      <c r="G30" s="11">
        <f>+C30-(C$7+F30*C$8)</f>
        <v>-7.8750000029685907E-3</v>
      </c>
      <c r="K30" s="11">
        <f t="shared" si="5"/>
        <v>-7.7425000054063275E-3</v>
      </c>
      <c r="O30" s="11">
        <f ca="1">+C$11+C$12*$F30</f>
        <v>-7.1259894719984864E-3</v>
      </c>
      <c r="Q30" s="34">
        <f>+C30-15018.5</f>
        <v>41219.4234</v>
      </c>
    </row>
    <row r="31" spans="1:17" s="11" customFormat="1" ht="12.95" customHeight="1" x14ac:dyDescent="0.2">
      <c r="A31" s="10" t="s">
        <v>0</v>
      </c>
      <c r="B31" s="38" t="s">
        <v>47</v>
      </c>
      <c r="C31" s="10">
        <v>58104.656600000002</v>
      </c>
      <c r="D31" s="10">
        <v>2.0000000000000001E-4</v>
      </c>
      <c r="E31" s="11">
        <f>+(C31-C$7)/C$8</f>
        <v>5465.9936292599568</v>
      </c>
      <c r="F31" s="11">
        <f t="shared" si="1"/>
        <v>5466</v>
      </c>
      <c r="G31" s="11">
        <f>+C31-(C$7+F31*C$8)</f>
        <v>-7.5700000015785918E-3</v>
      </c>
      <c r="K31" s="11">
        <f t="shared" si="5"/>
        <v>-7.8750000029685907E-3</v>
      </c>
      <c r="O31" s="11">
        <f ca="1">+C$11+C$12*$F31</f>
        <v>-9.2323627717570932E-3</v>
      </c>
      <c r="Q31" s="34">
        <f>+C31-15018.5</f>
        <v>43086.156600000002</v>
      </c>
    </row>
    <row r="32" spans="1:17" s="11" customFormat="1" ht="12.95" customHeight="1" x14ac:dyDescent="0.2">
      <c r="C32" s="12"/>
      <c r="D32" s="12"/>
      <c r="K32" s="11">
        <f t="shared" si="5"/>
        <v>-7.5700000015785918E-3</v>
      </c>
      <c r="Q32" s="34"/>
    </row>
    <row r="33" spans="3:17" x14ac:dyDescent="0.2">
      <c r="C33" s="2"/>
      <c r="D33" s="2"/>
      <c r="Q33" s="1"/>
    </row>
    <row r="34" spans="3:17" x14ac:dyDescent="0.2">
      <c r="C34" s="2"/>
      <c r="D34" s="2"/>
    </row>
    <row r="35" spans="3:17" x14ac:dyDescent="0.2">
      <c r="C35" s="2"/>
      <c r="D35" s="2"/>
    </row>
    <row r="36" spans="3:17" x14ac:dyDescent="0.2">
      <c r="C36" s="2"/>
      <c r="D36" s="2"/>
    </row>
    <row r="37" spans="3:17" x14ac:dyDescent="0.2">
      <c r="C37" s="2"/>
      <c r="D37" s="2"/>
    </row>
    <row r="38" spans="3:17" x14ac:dyDescent="0.2">
      <c r="C38" s="2"/>
      <c r="D38" s="2"/>
    </row>
    <row r="39" spans="3:17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8" type="noConversion"/>
  <hyperlinks>
    <hyperlink ref="H62660" r:id="rId1" display="http://vsolj.cetus-net.org/bulletin.html"/>
    <hyperlink ref="H62653" r:id="rId2" display="https://www.aavso.org/ejaavso"/>
    <hyperlink ref="I62660" r:id="rId3" display="http://vsolj.cetus-net.org/bulletin.html"/>
    <hyperlink ref="AQ56311" r:id="rId4" display="http://cdsbib.u-strasbg.fr/cgi-bin/cdsbib?1990RMxAA..21..381G"/>
    <hyperlink ref="H62657" r:id="rId5" display="https://www.aavso.org/ejaavso"/>
    <hyperlink ref="AP3675" r:id="rId6" display="http://cdsbib.u-strasbg.fr/cgi-bin/cdsbib?1990RMxAA..21..381G"/>
    <hyperlink ref="AP3678" r:id="rId7" display="http://cdsbib.u-strasbg.fr/cgi-bin/cdsbib?1990RMxAA..21..381G"/>
    <hyperlink ref="AP3676" r:id="rId8" display="http://cdsbib.u-strasbg.fr/cgi-bin/cdsbib?1990RMxAA..21..381G"/>
    <hyperlink ref="AP3660" r:id="rId9" display="http://cdsbib.u-strasbg.fr/cgi-bin/cdsbib?1990RMxAA..21..381G"/>
    <hyperlink ref="AQ3889" r:id="rId10" display="http://cdsbib.u-strasbg.fr/cgi-bin/cdsbib?1990RMxAA..21..381G"/>
    <hyperlink ref="AQ3893" r:id="rId11" display="http://cdsbib.u-strasbg.fr/cgi-bin/cdsbib?1990RMxAA..21..381G"/>
    <hyperlink ref="AQ63573" r:id="rId12" display="http://cdsbib.u-strasbg.fr/cgi-bin/cdsbib?1990RMxAA..21..381G"/>
    <hyperlink ref="I781" r:id="rId13" display="http://vsolj.cetus-net.org/bulletin.html"/>
    <hyperlink ref="H781" r:id="rId14" display="http://vsolj.cetus-net.org/bulletin.html"/>
    <hyperlink ref="AQ64234" r:id="rId15" display="http://cdsbib.u-strasbg.fr/cgi-bin/cdsbib?1990RMxAA..21..381G"/>
    <hyperlink ref="AQ64233" r:id="rId16" display="http://cdsbib.u-strasbg.fr/cgi-bin/cdsbib?1990RMxAA..21..381G"/>
    <hyperlink ref="AP1951" r:id="rId17" display="http://cdsbib.u-strasbg.fr/cgi-bin/cdsbib?1990RMxAA..21..381G"/>
    <hyperlink ref="AP1969" r:id="rId18" display="http://cdsbib.u-strasbg.fr/cgi-bin/cdsbib?1990RMxAA..21..381G"/>
    <hyperlink ref="AP1970" r:id="rId19" display="http://cdsbib.u-strasbg.fr/cgi-bin/cdsbib?1990RMxAA..21..381G"/>
    <hyperlink ref="AP1966" r:id="rId20" display="http://cdsbib.u-strasbg.fr/cgi-bin/cdsbib?1990RMxAA..21..381G"/>
  </hyperlinks>
  <pageMargins left="0.75" right="0.75" top="1" bottom="1" header="0.5" footer="0.5"/>
  <headerFooter alignWithMargins="0"/>
  <drawing r:id="rId2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2024-03-07T06:52:27Z</dcterms:modified>
</cp:coreProperties>
</file>