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599F1E5-E308-4E94-975A-E9B6AD8140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E23" i="1"/>
  <c r="F23" i="1"/>
  <c r="G23" i="1"/>
  <c r="I23" i="1"/>
  <c r="Q23" i="1"/>
  <c r="E22" i="1"/>
  <c r="F22" i="1"/>
  <c r="G22" i="1"/>
  <c r="I22" i="1"/>
  <c r="F11" i="1"/>
  <c r="Q22" i="1"/>
  <c r="G11" i="1"/>
  <c r="E21" i="1"/>
  <c r="F21" i="1"/>
  <c r="G21" i="1" s="1"/>
  <c r="H21" i="1" s="1"/>
  <c r="E14" i="1"/>
  <c r="E15" i="1" s="1"/>
  <c r="C17" i="1"/>
  <c r="Q21" i="1"/>
  <c r="C12" i="1"/>
  <c r="C16" i="1" l="1"/>
  <c r="D18" i="1" s="1"/>
  <c r="C11" i="1"/>
  <c r="C15" i="1" l="1"/>
  <c r="O21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<sst xmlns="http://schemas.openxmlformats.org/spreadsheetml/2006/main" count="52" uniqueCount="49">
  <si>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</si>
  <si>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</si>
  <si>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</si>
  <si>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</si>
  <si>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</si>
  <si>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</si>
  <si>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</si>
  <si>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</si>
  <si>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</si>
  <si>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</si>
  <si>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</si>
  <si>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</si>
  <si>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</si>
  <si>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</si>
  <si>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</si>
  <si>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</si>
  <si>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</si>
  <si>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</si>
  <si>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</si>
  <si>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</si>
  <si>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</si>
  <si>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</si>
  <si>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</si>
  <si>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</si>
  <si>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</si>
  <si>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</si>
  <si>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</si>
  <si>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</si>
  <si>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</si>
  <si>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</si>
  <si>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</si>
  <si>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</si>
  <si>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</si>
  <si>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</si>
  <si>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</si>
  <si>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</si>
  <si>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</si>
  <si>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</si>
  <si>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</si>
  <si>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</si>
  <si>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V1352 Tau / GSC 1836-0131</t>
  </si>
  <si>
    <t>G1836-0131</t>
  </si>
  <si>
    <t>EA</t>
  </si>
  <si>
    <t>IBVS 6011</t>
  </si>
  <si>
    <t>II</t>
  </si>
  <si>
    <t>IBVS 6042</t>
  </si>
  <si>
    <t>I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</si>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</sst>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V1352 Tau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636.5</c:v>
                </c:pt>
                <c:pt idx="2">
                  <c:v>684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DB-4771-8937-EE3AC135A1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636.5</c:v>
                </c:pt>
                <c:pt idx="2">
                  <c:v>684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-6.2899999997171108E-2</c:v>
                </c:pt>
                <c:pt idx="2">
                  <c:v>-6.9000000003143214E-2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DB-4771-8937-EE3AC135A1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636.5</c:v>
                </c:pt>
                <c:pt idx="2">
                  <c:v>684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DB-4771-8937-EE3AC135A1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636.5</c:v>
                </c:pt>
                <c:pt idx="2">
                  <c:v>684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DB-4771-8937-EE3AC135A1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636.5</c:v>
                </c:pt>
                <c:pt idx="2">
                  <c:v>684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DB-4771-8937-EE3AC135A1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636.5</c:v>
                </c:pt>
                <c:pt idx="2">
                  <c:v>684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DB-4771-8937-EE3AC135A1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1.1E-4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636.5</c:v>
                </c:pt>
                <c:pt idx="2">
                  <c:v>684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DB-4771-8937-EE3AC135A1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636.5</c:v>
                </c:pt>
                <c:pt idx="2">
                  <c:v>684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4.8566715000142313E-5</c:v>
                </c:pt>
                <c:pt idx="1">
                  <c:v>-6.3599360693173151E-2</c:v>
                </c:pt>
                <c:pt idx="2">
                  <c:v>-6.8349206022141312E-2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DB-4771-8937-EE3AC135A12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636.5</c:v>
                </c:pt>
                <c:pt idx="2">
                  <c:v>684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DB-4771-8937-EE3AC135A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610136"/>
        <c:axId val="1"/>
      </c:scatterChart>
      <c:valAx>
        <c:axId val="555610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610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699248120300752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06BB2E-8E22-9254-6087-2BEA19425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40</v>
      </c>
      <c r="E1" s="3"/>
      <c r="F1" s="6" t="s">
        <v>41</v>
      </c>
    </row>
    <row r="2" spans="1:7" s="6" customFormat="1" ht="12.95" customHeight="1" x14ac:dyDescent="0.2">
      <c r="A2" s="6" t="s">
        <v>24</v>
      </c>
      <c r="B2" s="6" t="s">
        <v>42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51531.669000000002</v>
      </c>
      <c r="D4" s="10">
        <v>6.9097999999999997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5">
        <v>51531.669000000002</v>
      </c>
      <c r="D7" s="12" t="s">
        <v>48</v>
      </c>
    </row>
    <row r="8" spans="1:7" s="6" customFormat="1" ht="12.95" customHeight="1" x14ac:dyDescent="0.2">
      <c r="A8" s="6" t="s">
        <v>3</v>
      </c>
      <c r="C8" s="35">
        <v>6.9097999999999997</v>
      </c>
      <c r="D8" s="12" t="s">
        <v>48</v>
      </c>
    </row>
    <row r="9" spans="1:7" s="6" customFormat="1" ht="12.95" customHeight="1" x14ac:dyDescent="0.2">
      <c r="A9" s="13" t="s">
        <v>30</v>
      </c>
      <c r="C9" s="14">
        <v>-9.5</v>
      </c>
      <c r="D9" s="6" t="s">
        <v>31</v>
      </c>
    </row>
    <row r="10" spans="1:7" s="6" customFormat="1" ht="12.95" customHeight="1" thickBot="1" x14ac:dyDescent="0.25">
      <c r="C10" s="15" t="s">
        <v>20</v>
      </c>
      <c r="D10" s="15" t="s">
        <v>21</v>
      </c>
    </row>
    <row r="11" spans="1:7" s="6" customFormat="1" ht="12.95" customHeight="1" x14ac:dyDescent="0.2">
      <c r="A11" s="6" t="s">
        <v>15</v>
      </c>
      <c r="C11" s="16">
        <f ca="1">INTERCEPT(INDIRECT($G$11):G992,INDIRECT($F$11):F992)</f>
        <v>4.8566715000142313E-5</v>
      </c>
      <c r="D11" s="7"/>
      <c r="F11" s="17" t="str">
        <f>"F"&amp;E19</f>
        <v>F21</v>
      </c>
      <c r="G11" s="16" t="str">
        <f>"G"&amp;E19</f>
        <v>G21</v>
      </c>
    </row>
    <row r="12" spans="1:7" s="6" customFormat="1" ht="12.95" customHeight="1" x14ac:dyDescent="0.2">
      <c r="A12" s="6" t="s">
        <v>16</v>
      </c>
      <c r="C12" s="16">
        <f ca="1">SLOPE(INDIRECT($G$11):G992,INDIRECT($F$11):F992)</f>
        <v>-9.9996743767750659E-5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2" t="s">
        <v>38</v>
      </c>
      <c r="E13" s="14">
        <v>1</v>
      </c>
    </row>
    <row r="14" spans="1:7" s="6" customFormat="1" ht="12.95" customHeight="1" x14ac:dyDescent="0.2">
      <c r="D14" s="12" t="s">
        <v>32</v>
      </c>
      <c r="E14" s="18">
        <f ca="1">NOW()+15018.5+$C$9/24</f>
        <v>60376.847448958331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56257.903850793977</v>
      </c>
      <c r="D15" s="12" t="s">
        <v>39</v>
      </c>
      <c r="E15" s="18">
        <f ca="1">ROUND(2*(E14-$C$7)/$C$8,0)/2+E13</f>
        <v>1281</v>
      </c>
    </row>
    <row r="16" spans="1:7" s="6" customFormat="1" ht="12.95" customHeight="1" x14ac:dyDescent="0.2">
      <c r="A16" s="8" t="s">
        <v>4</v>
      </c>
      <c r="C16" s="21">
        <f ca="1">+C8+C12</f>
        <v>6.9097000032562317</v>
      </c>
      <c r="D16" s="12" t="s">
        <v>33</v>
      </c>
      <c r="E16" s="16">
        <f ca="1">ROUND(2*(E14-$C$15)/$C$16,0)/2+E13</f>
        <v>597</v>
      </c>
    </row>
    <row r="17" spans="1:18" s="6" customFormat="1" ht="12.95" customHeight="1" thickBot="1" x14ac:dyDescent="0.25">
      <c r="A17" s="12" t="s">
        <v>29</v>
      </c>
      <c r="C17" s="6">
        <f>COUNT(C21:C2191)</f>
        <v>3</v>
      </c>
      <c r="D17" s="12" t="s">
        <v>34</v>
      </c>
      <c r="E17" s="22">
        <f ca="1">+$C$15+$C$16*E16-15018.5-$C$9/24</f>
        <v>45364.890586071284</v>
      </c>
    </row>
    <row r="18" spans="1:18" s="6" customFormat="1" ht="12.95" customHeight="1" thickTop="1" thickBot="1" x14ac:dyDescent="0.25">
      <c r="A18" s="8" t="s">
        <v>5</v>
      </c>
      <c r="C18" s="23">
        <f ca="1">+C15</f>
        <v>56257.903850793977</v>
      </c>
      <c r="D18" s="24">
        <f ca="1">+C16</f>
        <v>6.9097000032562317</v>
      </c>
      <c r="E18" s="25" t="s">
        <v>35</v>
      </c>
    </row>
    <row r="19" spans="1:18" s="6" customFormat="1" ht="12.95" customHeight="1" thickTop="1" x14ac:dyDescent="0.2">
      <c r="A19" s="3" t="s">
        <v>36</v>
      </c>
      <c r="E19" s="26">
        <v>21</v>
      </c>
    </row>
    <row r="20" spans="1:18" s="6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7" t="s">
        <v>48</v>
      </c>
      <c r="I20" s="27" t="s">
        <v>47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5" t="s">
        <v>14</v>
      </c>
      <c r="R20" s="29" t="s">
        <v>37</v>
      </c>
    </row>
    <row r="21" spans="1:18" s="6" customFormat="1" ht="12.95" customHeight="1" x14ac:dyDescent="0.2">
      <c r="A21" s="12" t="str">
        <f>$D$7</f>
        <v>VSX</v>
      </c>
      <c r="C21" s="11">
        <f>$C$7</f>
        <v>51531.669000000002</v>
      </c>
      <c r="D21" s="11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4.8566715000142313E-5</v>
      </c>
      <c r="Q21" s="30">
        <f>+C21-15018.5</f>
        <v>36513.169000000002</v>
      </c>
    </row>
    <row r="22" spans="1:18" s="6" customFormat="1" ht="12.95" customHeight="1" x14ac:dyDescent="0.2">
      <c r="A22" s="4" t="s">
        <v>43</v>
      </c>
      <c r="B22" s="5" t="s">
        <v>44</v>
      </c>
      <c r="C22" s="4">
        <v>55929.693800000001</v>
      </c>
      <c r="D22" s="4">
        <v>1.9E-3</v>
      </c>
      <c r="E22" s="6">
        <f>+(C22-C$7)/C$8</f>
        <v>636.49089698688806</v>
      </c>
      <c r="F22" s="6">
        <f>ROUND(2*E22,0)/2</f>
        <v>636.5</v>
      </c>
      <c r="G22" s="6">
        <f>+C22-(C$7+F22*C$8)</f>
        <v>-6.2899999997171108E-2</v>
      </c>
      <c r="I22" s="6">
        <f>+G22</f>
        <v>-6.2899999997171108E-2</v>
      </c>
      <c r="O22" s="6">
        <f ca="1">+C$11+C$12*$F22</f>
        <v>-6.3599360693173151E-2</v>
      </c>
      <c r="Q22" s="30">
        <f>+C22-15018.5</f>
        <v>40911.193800000001</v>
      </c>
    </row>
    <row r="23" spans="1:18" s="6" customFormat="1" ht="12.95" customHeight="1" x14ac:dyDescent="0.2">
      <c r="A23" s="31" t="s">
        <v>45</v>
      </c>
      <c r="B23" s="32" t="s">
        <v>46</v>
      </c>
      <c r="C23" s="33">
        <v>56257.903200000001</v>
      </c>
      <c r="D23" s="33">
        <v>1.1E-4</v>
      </c>
      <c r="E23" s="6">
        <f>+(C23-C$7)/C$8</f>
        <v>683.99001418275486</v>
      </c>
      <c r="F23" s="6">
        <f>ROUND(2*E23,0)/2</f>
        <v>684</v>
      </c>
      <c r="G23" s="6">
        <f>+C23-(C$7+F23*C$8)</f>
        <v>-6.9000000003143214E-2</v>
      </c>
      <c r="I23" s="6">
        <f>+G23</f>
        <v>-6.9000000003143214E-2</v>
      </c>
      <c r="O23" s="6">
        <f ca="1">+C$11+C$12*$F23</f>
        <v>-6.8349206022141312E-2</v>
      </c>
      <c r="Q23" s="30">
        <f>+C23-15018.5</f>
        <v>41239.403200000001</v>
      </c>
    </row>
    <row r="24" spans="1:18" s="6" customFormat="1" ht="12.95" customHeight="1" x14ac:dyDescent="0.2">
      <c r="C24" s="11"/>
      <c r="D24" s="11"/>
      <c r="Q24" s="30"/>
    </row>
    <row r="25" spans="1:18" x14ac:dyDescent="0.2">
      <c r="C25" s="2"/>
      <c r="D25" s="2"/>
      <c r="Q25" s="1"/>
    </row>
    <row r="26" spans="1:18" x14ac:dyDescent="0.2">
      <c r="C26" s="2"/>
      <c r="D26" s="2"/>
      <c r="Q26" s="1"/>
    </row>
    <row r="27" spans="1:18" x14ac:dyDescent="0.2">
      <c r="C27" s="2"/>
      <c r="D27" s="2"/>
      <c r="Q27" s="1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2024-03-07T07:20:19Z</dcterms:modified>
</cp:coreProperties>
</file>