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B02FEA8-6D25-4408-868C-8A97F37C08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4" i="1" l="1"/>
  <c r="E24" i="1"/>
  <c r="F24" i="1" s="1"/>
  <c r="G24" i="1" s="1"/>
  <c r="K24" i="1" s="1"/>
  <c r="D9" i="1"/>
  <c r="C9" i="1"/>
  <c r="E21" i="1"/>
  <c r="F21" i="1" s="1"/>
  <c r="G21" i="1" s="1"/>
  <c r="I21" i="1" s="1"/>
  <c r="E22" i="1"/>
  <c r="F22" i="1" s="1"/>
  <c r="G22" i="1" s="1"/>
  <c r="K22" i="1" s="1"/>
  <c r="E23" i="1"/>
  <c r="F23" i="1" s="1"/>
  <c r="G23" i="1" s="1"/>
  <c r="K23" i="1" s="1"/>
  <c r="Q23" i="1"/>
  <c r="Q22" i="1"/>
  <c r="F16" i="1"/>
  <c r="F17" i="1" s="1"/>
  <c r="C17" i="1"/>
  <c r="Q21" i="1"/>
  <c r="C12" i="1"/>
  <c r="C11" i="1"/>
  <c r="C15" i="1" l="1"/>
  <c r="O24" i="1"/>
  <c r="O23" i="1"/>
  <c r="O21" i="1"/>
  <c r="O22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<sst xmlns="http://schemas.openxmlformats.org/spreadsheetml/2006/main" count="52" uniqueCount="50">
  <si>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</si>
  <si>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</si>
  <si>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</si>
  <si>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</si>
  <si>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</si>
  <si>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</si>
  <si>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</si>
  <si>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</si>
  <si>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</si>
  <si>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</si>
  <si>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</si>
  <si>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</si>
  <si>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</si>
  <si>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</si>
  <si>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</si>
  <si>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</si>
  <si>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</si>
  <si>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</si>
  <si>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</si>
  <si>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</si>
  <si>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</si>
  <si>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</si>
  <si>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</si>
  <si>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</si>
  <si>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</si>
  <si>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</si>
  <si>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</si>
  <si>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</si>
  <si>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</si>
  <si>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</si>
  <si>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</si>
  <si>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</si>
  <si>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</si>
  <si>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</si>
  <si>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V1369 Tau</t>
  </si>
  <si>
    <t>V1369 Tau / GSC 1309-2875</t>
  </si>
  <si>
    <t>G1309-2875</t>
  </si>
  <si>
    <t>EA</t>
  </si>
  <si>
    <t>OEJV 0072</t>
  </si>
  <si>
    <t>IBVS 5992</t>
  </si>
  <si>
    <t>I</t>
  </si>
  <si>
    <t>IBVS 6029</t>
  </si>
  <si>
    <t>RHN 2018</t>
  </si>
  <si>
    <t>pg</t>
  </si>
  <si>
    <t>vis</t>
  </si>
  <si>
    <t>PE</t>
  </si>
  <si>
    <t>CCD</t>
  </si>
  <si>
    <t>s5</t>
  </si>
  <si>
    <t>s6</t>
  </si>
  <si>
    <t>s7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</si>
</sst>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2">
    <xf numFmtId="0" fontId="0" fillId="0" borderId="0" xfId="0" applyAlignment="1"/>
    <xf numFmtId="0" fontId="0" fillId="0" borderId="0" xfId="0" applyAlignment="1">
      <alignment horizontal="left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V1369 Tau - O-C Diagr.</a:t>
            </a:r>
          </a:p>
        </c:rich>
      </c:tx>
      <c:layout>
        <c:manualLayout>
          <c:xMode val="edge"/>
          <c:yMode val="edge"/>
          <c:x val="0.3684210526315789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2977</c:v>
                </c:pt>
                <c:pt idx="2">
                  <c:v>3258</c:v>
                </c:pt>
                <c:pt idx="3">
                  <c:v>5100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2C-4983-BEE1-5E6B751696F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2977</c:v>
                </c:pt>
                <c:pt idx="2">
                  <c:v>3258</c:v>
                </c:pt>
                <c:pt idx="3">
                  <c:v>5100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42C-4983-BEE1-5E6B751696F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2977</c:v>
                </c:pt>
                <c:pt idx="2">
                  <c:v>3258</c:v>
                </c:pt>
                <c:pt idx="3">
                  <c:v>5100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42C-4983-BEE1-5E6B751696F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2977</c:v>
                </c:pt>
                <c:pt idx="2">
                  <c:v>3258</c:v>
                </c:pt>
                <c:pt idx="3">
                  <c:v>5100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">
                  <c:v>5.661000022519147E-2</c:v>
                </c:pt>
                <c:pt idx="2">
                  <c:v>7.314000022597611E-2</c:v>
                </c:pt>
                <c:pt idx="3">
                  <c:v>0.1132000002253335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42C-4983-BEE1-5E6B751696F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2977</c:v>
                </c:pt>
                <c:pt idx="2">
                  <c:v>3258</c:v>
                </c:pt>
                <c:pt idx="3">
                  <c:v>5100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42C-4983-BEE1-5E6B751696F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2977</c:v>
                </c:pt>
                <c:pt idx="2">
                  <c:v>3258</c:v>
                </c:pt>
                <c:pt idx="3">
                  <c:v>5100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42C-4983-BEE1-5E6B751696F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2977</c:v>
                </c:pt>
                <c:pt idx="2">
                  <c:v>3258</c:v>
                </c:pt>
                <c:pt idx="3">
                  <c:v>5100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42C-4983-BEE1-5E6B751696F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2977</c:v>
                </c:pt>
                <c:pt idx="2">
                  <c:v>3258</c:v>
                </c:pt>
                <c:pt idx="3">
                  <c:v>5100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-1.9473257348845557E-3</c:v>
                </c:pt>
                <c:pt idx="1">
                  <c:v>6.3906305219235335E-2</c:v>
                </c:pt>
                <c:pt idx="2">
                  <c:v>7.0122250902173749E-2</c:v>
                </c:pt>
                <c:pt idx="3">
                  <c:v>0.11086877028997652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42C-4983-BEE1-5E6B751696F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2977</c:v>
                </c:pt>
                <c:pt idx="2">
                  <c:v>3258</c:v>
                </c:pt>
                <c:pt idx="3">
                  <c:v>5100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42C-4983-BEE1-5E6B75169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9782872"/>
        <c:axId val="1"/>
      </c:scatterChart>
      <c:valAx>
        <c:axId val="8797828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97828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2105263157894736"/>
          <c:y val="0.92397937099967764"/>
          <c:w val="0.6962406015037594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171450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575CE9C-35FB-A8F3-2764-F64BC1DEC5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0" sqref="E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7109375" customWidth="1"/>
    <col min="6" max="6" width="15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s="5" customFormat="1" ht="20.25" x14ac:dyDescent="0.2">
      <c r="A1" s="31" t="s">
        <v>35</v>
      </c>
      <c r="E1" s="2" t="s">
        <v>34</v>
      </c>
      <c r="F1" s="5" t="s">
        <v>36</v>
      </c>
    </row>
    <row r="2" spans="1:6" s="5" customFormat="1" ht="12.95" customHeight="1" x14ac:dyDescent="0.2">
      <c r="A2" s="5" t="s">
        <v>23</v>
      </c>
      <c r="B2" s="5" t="s">
        <v>37</v>
      </c>
      <c r="C2" s="6"/>
      <c r="D2" s="6"/>
      <c r="E2" s="5">
        <v>0</v>
      </c>
    </row>
    <row r="3" spans="1:6" s="5" customFormat="1" ht="12.95" customHeight="1" thickBot="1" x14ac:dyDescent="0.25"/>
    <row r="4" spans="1:6" s="5" customFormat="1" ht="12.95" customHeight="1" thickTop="1" thickBot="1" x14ac:dyDescent="0.25">
      <c r="A4" s="7" t="s">
        <v>0</v>
      </c>
      <c r="C4" s="8">
        <v>51536.884999999776</v>
      </c>
      <c r="D4" s="9">
        <v>1.3556699999999999</v>
      </c>
    </row>
    <row r="5" spans="1:6" s="5" customFormat="1" ht="12.95" customHeight="1" thickTop="1" x14ac:dyDescent="0.2">
      <c r="A5" s="10" t="s">
        <v>25</v>
      </c>
      <c r="C5" s="11">
        <v>-9.5</v>
      </c>
      <c r="D5" s="5" t="s">
        <v>26</v>
      </c>
    </row>
    <row r="6" spans="1:6" s="5" customFormat="1" ht="12.95" customHeight="1" x14ac:dyDescent="0.2">
      <c r="A6" s="7" t="s">
        <v>1</v>
      </c>
    </row>
    <row r="7" spans="1:6" s="5" customFormat="1" ht="12.95" customHeight="1" x14ac:dyDescent="0.2">
      <c r="A7" s="5" t="s">
        <v>2</v>
      </c>
      <c r="C7" s="5">
        <v>51536.884999999776</v>
      </c>
    </row>
    <row r="8" spans="1:6" s="5" customFormat="1" ht="12.95" customHeight="1" x14ac:dyDescent="0.2">
      <c r="A8" s="5" t="s">
        <v>3</v>
      </c>
      <c r="C8" s="5">
        <v>1.3556699999999999</v>
      </c>
    </row>
    <row r="9" spans="1:6" s="5" customFormat="1" ht="12.95" customHeight="1" x14ac:dyDescent="0.2">
      <c r="A9" s="2" t="s">
        <v>30</v>
      </c>
      <c r="B9" s="12">
        <v>21</v>
      </c>
      <c r="C9" s="13" t="str">
        <f>"F"&amp;B9</f>
        <v>F21</v>
      </c>
      <c r="D9" s="14" t="str">
        <f>"G"&amp;B9</f>
        <v>G21</v>
      </c>
    </row>
    <row r="10" spans="1:6" s="5" customFormat="1" ht="12.95" customHeight="1" thickBot="1" x14ac:dyDescent="0.25">
      <c r="C10" s="15" t="s">
        <v>19</v>
      </c>
      <c r="D10" s="15" t="s">
        <v>20</v>
      </c>
    </row>
    <row r="11" spans="1:6" s="5" customFormat="1" ht="12.95" customHeight="1" x14ac:dyDescent="0.2">
      <c r="A11" s="5" t="s">
        <v>15</v>
      </c>
      <c r="C11" s="14">
        <f ca="1">INTERCEPT(INDIRECT($D$9):G991,INDIRECT($C$9):F991)</f>
        <v>-1.9473257348845557E-3</v>
      </c>
      <c r="D11" s="6"/>
    </row>
    <row r="12" spans="1:6" s="5" customFormat="1" ht="12.95" customHeight="1" x14ac:dyDescent="0.2">
      <c r="A12" s="5" t="s">
        <v>16</v>
      </c>
      <c r="C12" s="14">
        <f ca="1">SLOPE(INDIRECT($D$9):G991,INDIRECT($C$9):F991)</f>
        <v>2.2120803142129623E-5</v>
      </c>
      <c r="D12" s="6"/>
    </row>
    <row r="13" spans="1:6" s="5" customFormat="1" ht="12.95" customHeight="1" x14ac:dyDescent="0.2">
      <c r="A13" s="5" t="s">
        <v>18</v>
      </c>
      <c r="C13" s="6" t="s">
        <v>13</v>
      </c>
    </row>
    <row r="14" spans="1:6" s="5" customFormat="1" ht="12.95" customHeight="1" x14ac:dyDescent="0.2"/>
    <row r="15" spans="1:6" s="5" customFormat="1" ht="12.95" customHeight="1" x14ac:dyDescent="0.2">
      <c r="A15" s="16" t="s">
        <v>17</v>
      </c>
      <c r="C15" s="17">
        <f ca="1">(C7+C11)+(C8+C12)*INT(MAX(F21:F3532))</f>
        <v>58450.912868770065</v>
      </c>
      <c r="E15" s="18" t="s">
        <v>32</v>
      </c>
      <c r="F15" s="11">
        <v>1</v>
      </c>
    </row>
    <row r="16" spans="1:6" s="5" customFormat="1" ht="12.95" customHeight="1" x14ac:dyDescent="0.2">
      <c r="A16" s="7" t="s">
        <v>4</v>
      </c>
      <c r="C16" s="19">
        <f ca="1">+C8+C12</f>
        <v>1.3556921208031421</v>
      </c>
      <c r="E16" s="18" t="s">
        <v>27</v>
      </c>
      <c r="F16" s="20">
        <f ca="1">NOW()+15018.5+$C$5/24</f>
        <v>60378.567933101847</v>
      </c>
    </row>
    <row r="17" spans="1:21" s="5" customFormat="1" ht="12.95" customHeight="1" thickBot="1" x14ac:dyDescent="0.25">
      <c r="A17" s="18" t="s">
        <v>24</v>
      </c>
      <c r="C17" s="5">
        <f>COUNT(C21:C2190)</f>
        <v>4</v>
      </c>
      <c r="E17" s="18" t="s">
        <v>33</v>
      </c>
      <c r="F17" s="20">
        <f ca="1">ROUND(2*(F16-$C$7)/$C$8,0)/2+F15</f>
        <v>6523</v>
      </c>
    </row>
    <row r="18" spans="1:21" s="5" customFormat="1" ht="12.95" customHeight="1" thickTop="1" thickBot="1" x14ac:dyDescent="0.25">
      <c r="A18" s="7" t="s">
        <v>5</v>
      </c>
      <c r="C18" s="21">
        <f ca="1">+C15</f>
        <v>58450.912868770065</v>
      </c>
      <c r="D18" s="22">
        <f ca="1">+C16</f>
        <v>1.3556921208031421</v>
      </c>
      <c r="E18" s="18" t="s">
        <v>28</v>
      </c>
      <c r="F18" s="14">
        <f ca="1">ROUND(2*(F16-$C$15)/$C$16,0)/2+F15</f>
        <v>1423</v>
      </c>
    </row>
    <row r="19" spans="1:21" s="5" customFormat="1" ht="12.95" customHeight="1" thickTop="1" x14ac:dyDescent="0.2">
      <c r="E19" s="18" t="s">
        <v>29</v>
      </c>
      <c r="F19" s="23">
        <f ca="1">+$C$15+$C$16*F18-15018.5-$C$5/24</f>
        <v>45361.958590006274</v>
      </c>
    </row>
    <row r="20" spans="1:21" s="5" customFormat="1" ht="12.95" customHeight="1" thickBot="1" x14ac:dyDescent="0.25">
      <c r="A20" s="15" t="s">
        <v>6</v>
      </c>
      <c r="B20" s="15" t="s">
        <v>7</v>
      </c>
      <c r="C20" s="15" t="s">
        <v>8</v>
      </c>
      <c r="D20" s="15" t="s">
        <v>12</v>
      </c>
      <c r="E20" s="15" t="s">
        <v>9</v>
      </c>
      <c r="F20" s="15" t="s">
        <v>10</v>
      </c>
      <c r="G20" s="15" t="s">
        <v>11</v>
      </c>
      <c r="H20" s="24" t="s">
        <v>43</v>
      </c>
      <c r="I20" s="24" t="s">
        <v>44</v>
      </c>
      <c r="J20" s="24" t="s">
        <v>45</v>
      </c>
      <c r="K20" s="24" t="s">
        <v>46</v>
      </c>
      <c r="L20" s="24" t="s">
        <v>47</v>
      </c>
      <c r="M20" s="24" t="s">
        <v>48</v>
      </c>
      <c r="N20" s="24" t="s">
        <v>49</v>
      </c>
      <c r="O20" s="24" t="s">
        <v>22</v>
      </c>
      <c r="P20" s="25" t="s">
        <v>21</v>
      </c>
      <c r="Q20" s="15" t="s">
        <v>14</v>
      </c>
      <c r="U20" s="26" t="s">
        <v>31</v>
      </c>
    </row>
    <row r="21" spans="1:21" s="5" customFormat="1" ht="12.95" customHeight="1" x14ac:dyDescent="0.2">
      <c r="A21" s="5" t="s">
        <v>38</v>
      </c>
      <c r="C21" s="27">
        <v>51536.884999999776</v>
      </c>
      <c r="D21" s="27" t="s">
        <v>13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I21" s="5">
        <f>+G21</f>
        <v>0</v>
      </c>
      <c r="O21" s="5">
        <f ca="1">+C$11+C$12*$F21</f>
        <v>-1.9473257348845557E-3</v>
      </c>
      <c r="Q21" s="28">
        <f>+C21-15018.5</f>
        <v>36518.384999999776</v>
      </c>
    </row>
    <row r="22" spans="1:21" s="5" customFormat="1" ht="12.95" customHeight="1" x14ac:dyDescent="0.2">
      <c r="A22" s="3" t="s">
        <v>39</v>
      </c>
      <c r="B22" s="4" t="s">
        <v>40</v>
      </c>
      <c r="C22" s="3">
        <v>55572.771200000003</v>
      </c>
      <c r="D22" s="3">
        <v>8.0000000000000004E-4</v>
      </c>
      <c r="E22" s="5">
        <f>+(C22-C$7)/C$8</f>
        <v>2977.0417579501109</v>
      </c>
      <c r="F22" s="5">
        <f>ROUND(2*E22,0)/2</f>
        <v>2977</v>
      </c>
      <c r="G22" s="5">
        <f>+C22-(C$7+F22*C$8)</f>
        <v>5.661000022519147E-2</v>
      </c>
      <c r="K22" s="5">
        <f>+G22</f>
        <v>5.661000022519147E-2</v>
      </c>
      <c r="O22" s="5">
        <f ca="1">+C$11+C$12*$F22</f>
        <v>6.3906305219235335E-2</v>
      </c>
      <c r="Q22" s="28">
        <f>+C22-15018.5</f>
        <v>40554.271200000003</v>
      </c>
    </row>
    <row r="23" spans="1:21" s="5" customFormat="1" ht="12.95" customHeight="1" x14ac:dyDescent="0.2">
      <c r="A23" s="29" t="s">
        <v>41</v>
      </c>
      <c r="B23" s="30" t="s">
        <v>40</v>
      </c>
      <c r="C23" s="29">
        <v>55953.731</v>
      </c>
      <c r="D23" s="29">
        <v>6.9999999999999999E-4</v>
      </c>
      <c r="E23" s="5">
        <f>+(C23-C$7)/C$8</f>
        <v>3258.0539511829747</v>
      </c>
      <c r="F23" s="5">
        <f>ROUND(2*E23,0)/2</f>
        <v>3258</v>
      </c>
      <c r="G23" s="5">
        <f>+C23-(C$7+F23*C$8)</f>
        <v>7.314000022597611E-2</v>
      </c>
      <c r="K23" s="5">
        <f>+G23</f>
        <v>7.314000022597611E-2</v>
      </c>
      <c r="O23" s="5">
        <f ca="1">+C$11+C$12*$F23</f>
        <v>7.0122250902173749E-2</v>
      </c>
      <c r="Q23" s="28">
        <f>+C23-15018.5</f>
        <v>40935.231</v>
      </c>
    </row>
    <row r="24" spans="1:21" s="5" customFormat="1" ht="12.95" customHeight="1" x14ac:dyDescent="0.2">
      <c r="A24" s="7" t="s">
        <v>42</v>
      </c>
      <c r="C24" s="27">
        <v>58450.915200000003</v>
      </c>
      <c r="D24" s="27">
        <v>5.0000000000000001E-4</v>
      </c>
      <c r="E24" s="5">
        <f>+(C24-C$7)/C$8</f>
        <v>5100.0835011472018</v>
      </c>
      <c r="F24" s="5">
        <f>ROUND(2*E24,0)/2</f>
        <v>5100</v>
      </c>
      <c r="G24" s="5">
        <f>+C24-(C$7+F24*C$8)</f>
        <v>0.1132000002253335</v>
      </c>
      <c r="K24" s="5">
        <f>+G24</f>
        <v>0.1132000002253335</v>
      </c>
      <c r="O24" s="5">
        <f ca="1">+C$11+C$12*$F24</f>
        <v>0.11086877028997652</v>
      </c>
      <c r="Q24" s="28">
        <f>+C24-15018.5</f>
        <v>43432.415200000003</v>
      </c>
    </row>
    <row r="25" spans="1:21" s="5" customFormat="1" ht="12.95" customHeight="1" x14ac:dyDescent="0.2">
      <c r="C25" s="27"/>
      <c r="D25" s="27"/>
      <c r="Q25" s="28"/>
    </row>
    <row r="26" spans="1:21" s="5" customFormat="1" ht="12.95" customHeight="1" x14ac:dyDescent="0.2">
      <c r="C26" s="27"/>
      <c r="D26" s="27"/>
      <c r="Q26" s="28"/>
    </row>
    <row r="27" spans="1:21" s="5" customFormat="1" ht="12.95" customHeight="1" x14ac:dyDescent="0.2">
      <c r="C27" s="27"/>
      <c r="D27" s="27"/>
      <c r="Q27" s="28"/>
    </row>
    <row r="28" spans="1:21" s="5" customFormat="1" ht="12.95" customHeight="1" x14ac:dyDescent="0.2">
      <c r="C28" s="27"/>
      <c r="D28" s="27"/>
      <c r="Q28" s="28"/>
    </row>
    <row r="29" spans="1:21" s="5" customFormat="1" ht="12.95" customHeight="1" x14ac:dyDescent="0.2">
      <c r="C29" s="27"/>
      <c r="D29" s="27"/>
      <c r="Q29" s="28"/>
    </row>
    <row r="30" spans="1:21" s="5" customFormat="1" ht="12.95" customHeight="1" x14ac:dyDescent="0.2">
      <c r="C30" s="27"/>
      <c r="D30" s="27"/>
      <c r="Q30" s="28"/>
    </row>
    <row r="31" spans="1:21" s="5" customFormat="1" ht="12.95" customHeight="1" x14ac:dyDescent="0.2">
      <c r="C31" s="27"/>
      <c r="D31" s="27"/>
      <c r="Q31" s="28"/>
    </row>
    <row r="32" spans="1:21" s="5" customFormat="1" ht="12.95" customHeight="1" x14ac:dyDescent="0.2">
      <c r="C32" s="27"/>
      <c r="D32" s="27"/>
      <c r="Q32" s="28"/>
    </row>
    <row r="33" spans="3:4" s="5" customFormat="1" ht="12.95" customHeight="1" x14ac:dyDescent="0.2">
      <c r="C33" s="27"/>
      <c r="D33" s="27"/>
    </row>
    <row r="34" spans="3:4" s="5" customFormat="1" ht="12.95" customHeight="1" x14ac:dyDescent="0.2">
      <c r="C34" s="27"/>
      <c r="D34" s="27"/>
    </row>
    <row r="35" spans="3:4" s="5" customFormat="1" ht="12.95" customHeight="1" x14ac:dyDescent="0.2">
      <c r="C35" s="27"/>
      <c r="D35" s="27"/>
    </row>
    <row r="36" spans="3:4" s="5" customFormat="1" ht="12.95" customHeight="1" x14ac:dyDescent="0.2">
      <c r="C36" s="27"/>
      <c r="D36" s="27"/>
    </row>
    <row r="37" spans="3:4" x14ac:dyDescent="0.2">
      <c r="C37" s="1"/>
      <c r="D37" s="1"/>
    </row>
    <row r="38" spans="3:4" x14ac:dyDescent="0.2">
      <c r="C38" s="1"/>
      <c r="D38" s="1"/>
    </row>
    <row r="39" spans="3:4" x14ac:dyDescent="0.2">
      <c r="C39" s="1"/>
      <c r="D39" s="1"/>
    </row>
    <row r="40" spans="3:4" x14ac:dyDescent="0.2">
      <c r="C40" s="1"/>
      <c r="D40" s="1"/>
    </row>
    <row r="41" spans="3:4" x14ac:dyDescent="0.2">
      <c r="C41" s="1"/>
      <c r="D41" s="1"/>
    </row>
    <row r="42" spans="3:4" x14ac:dyDescent="0.2">
      <c r="C42" s="1"/>
      <c r="D42" s="1"/>
    </row>
    <row r="43" spans="3:4" x14ac:dyDescent="0.2">
      <c r="C43" s="1"/>
      <c r="D43" s="1"/>
    </row>
    <row r="44" spans="3:4" x14ac:dyDescent="0.2">
      <c r="C44" s="1"/>
      <c r="D44" s="1"/>
    </row>
    <row r="45" spans="3:4" x14ac:dyDescent="0.2">
      <c r="C45" s="1"/>
      <c r="D45" s="1"/>
    </row>
    <row r="46" spans="3:4" x14ac:dyDescent="0.2">
      <c r="C46" s="1"/>
      <c r="D46" s="1"/>
    </row>
    <row r="47" spans="3:4" x14ac:dyDescent="0.2">
      <c r="C47" s="1"/>
      <c r="D47" s="1"/>
    </row>
    <row r="48" spans="3:4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2024-03-09T00:37:49Z</dcterms:modified>
</cp:coreProperties>
</file>