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13F69F7-A202-42B8-9572-825B4F958F4C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G11" i="2"/>
  <c r="E14" i="2"/>
  <c r="E15" i="2" s="1"/>
  <c r="H20" i="2"/>
  <c r="A21" i="2"/>
  <c r="C21" i="2"/>
  <c r="C17" i="2"/>
  <c r="E21" i="2"/>
  <c r="F21" i="2"/>
  <c r="E22" i="2"/>
  <c r="F22" i="2"/>
  <c r="G22" i="2"/>
  <c r="I22" i="2"/>
  <c r="Q22" i="2"/>
  <c r="E23" i="2"/>
  <c r="F23" i="2"/>
  <c r="G23" i="2"/>
  <c r="I23" i="2"/>
  <c r="Q23" i="2"/>
  <c r="E24" i="2"/>
  <c r="F24" i="2"/>
  <c r="G24" i="2"/>
  <c r="I24" i="2"/>
  <c r="Q24" i="2"/>
  <c r="E25" i="2"/>
  <c r="F25" i="2"/>
  <c r="G25" i="2"/>
  <c r="I25" i="2"/>
  <c r="Q25" i="2"/>
  <c r="E26" i="2"/>
  <c r="F26" i="2"/>
  <c r="G26" i="2"/>
  <c r="I26" i="2"/>
  <c r="Q26" i="2"/>
  <c r="E27" i="2"/>
  <c r="F27" i="2"/>
  <c r="G27" i="2"/>
  <c r="I27" i="2"/>
  <c r="Q27" i="2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C21" i="1"/>
  <c r="G21" i="1"/>
  <c r="H21" i="1"/>
  <c r="E21" i="1"/>
  <c r="F21" i="1"/>
  <c r="F11" i="1"/>
  <c r="Q22" i="1"/>
  <c r="Q23" i="1"/>
  <c r="Q24" i="1"/>
  <c r="Q25" i="1"/>
  <c r="Q26" i="1"/>
  <c r="Q27" i="1"/>
  <c r="A21" i="1"/>
  <c r="H20" i="1"/>
  <c r="G11" i="1"/>
  <c r="E14" i="1"/>
  <c r="E15" i="1" s="1"/>
  <c r="C17" i="1"/>
  <c r="Q21" i="1"/>
  <c r="Q21" i="2"/>
  <c r="G21" i="2"/>
  <c r="H21" i="2"/>
  <c r="C12" i="2"/>
  <c r="C11" i="2"/>
  <c r="C11" i="1"/>
  <c r="O26" i="2" l="1"/>
  <c r="S26" i="2" s="1"/>
  <c r="C15" i="2"/>
  <c r="O21" i="2"/>
  <c r="S21" i="2" s="1"/>
  <c r="O23" i="2"/>
  <c r="S23" i="2" s="1"/>
  <c r="O25" i="2"/>
  <c r="S25" i="2" s="1"/>
  <c r="O27" i="2"/>
  <c r="S27" i="2" s="1"/>
  <c r="O22" i="2"/>
  <c r="S22" i="2" s="1"/>
  <c r="O24" i="2"/>
  <c r="S24" i="2" s="1"/>
  <c r="C16" i="2"/>
  <c r="D18" i="2" s="1"/>
  <c r="C12" i="1"/>
  <c r="C16" i="1" l="1"/>
  <c r="D18" i="1" s="1"/>
  <c r="O25" i="1"/>
  <c r="S25" i="1" s="1"/>
  <c r="C15" i="1"/>
  <c r="O24" i="1"/>
  <c r="S24" i="1" s="1"/>
  <c r="O27" i="1"/>
  <c r="S27" i="1" s="1"/>
  <c r="O26" i="1"/>
  <c r="S26" i="1" s="1"/>
  <c r="O22" i="1"/>
  <c r="S22" i="1" s="1"/>
  <c r="O21" i="1"/>
  <c r="S21" i="1" s="1"/>
  <c r="O23" i="1"/>
  <c r="S23" i="1" s="1"/>
  <c r="S19" i="2"/>
  <c r="C18" i="2"/>
  <c r="E16" i="2"/>
  <c r="E17" i="2" s="1"/>
  <c r="S19" i="1" l="1"/>
  <c r="C18" i="1"/>
  <c r="E16" i="1"/>
  <c r="E17" i="1" s="1"/>
</calcChain>
</file>

<file path=xl/sharedStrings.xml><?xml version="1.0" encoding="utf-8"?>
<sst xmlns="http://schemas.openxmlformats.org/spreadsheetml/2006/main" count="131" uniqueCount="56">
  <si>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</si>
  <si>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</si>
  <si>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</si>
  <si>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</si>
  <si>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</si>
  <si>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</si>
  <si>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</si>
  <si>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</si>
  <si>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</si>
  <si>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</si>
  <si>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</si>
  <si>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</si>
  <si>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</si>
  <si>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</si>
  <si>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</si>
  <si>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</si>
  <si>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</si>
  <si>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</si>
  <si>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</si>
  <si>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</si>
  <si>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</si>
  <si>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</si>
  <si>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</si>
  <si>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</si>
  <si>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</si>
  <si>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</si>
  <si>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</si>
  <si>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</si>
  <si>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</si>
  <si>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</si>
  <si>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</si>
  <si>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</si>
  <si>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</si>
  <si>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</si>
  <si>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</si>
  <si>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</si>
  <si>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</si>
  <si>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</si>
  <si>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</si>
  <si>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</si>
  <si>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</si>
  <si>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</si>
  <si>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G0074-0465</t>
  </si>
  <si>
    <t>IBVS 5945</t>
  </si>
  <si>
    <t>II</t>
  </si>
  <si>
    <t>IBVS 5960</t>
  </si>
  <si>
    <t>I</t>
  </si>
  <si>
    <t>IBVS 6011</t>
  </si>
  <si>
    <t>IBVS 6042</t>
  </si>
  <si>
    <t>G0074-0465_Tau.xls</t>
  </si>
  <si>
    <t>EW</t>
  </si>
  <si>
    <t>Tau</t>
  </si>
  <si>
    <t>VSX</t>
  </si>
  <si>
    <t>Period cinfirmed byToMcat 2014-01-25</t>
  </si>
  <si>
    <t>V1391 Tau / GSC 0074-0465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</si>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</sst>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V1391 Tau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9B-4D5E-9AB8-7CB1668183F2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1">
                  <c:v>-8.3139999987906776E-3</c:v>
                </c:pt>
                <c:pt idx="2">
                  <c:v>-4.8564999960944988E-3</c:v>
                </c:pt>
                <c:pt idx="3">
                  <c:v>-4.2649999959394336E-3</c:v>
                </c:pt>
                <c:pt idx="4">
                  <c:v>-7.8609999982290901E-3</c:v>
                </c:pt>
                <c:pt idx="5">
                  <c:v>-3.2695000045350753E-3</c:v>
                </c:pt>
                <c:pt idx="6">
                  <c:v>-7.3055000029853545E-3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9B-4D5E-9AB8-7CB1668183F2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9B-4D5E-9AB8-7CB1668183F2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9B-4D5E-9AB8-7CB1668183F2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9B-4D5E-9AB8-7CB1668183F2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9B-4D5E-9AB8-7CB1668183F2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9B-4D5E-9AB8-7CB1668183F2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-1.1643303982166418E-3</c:v>
                </c:pt>
                <c:pt idx="1">
                  <c:v>-4.4065328682430681E-3</c:v>
                </c:pt>
                <c:pt idx="2">
                  <c:v>-5.2099616791158989E-3</c:v>
                </c:pt>
                <c:pt idx="3">
                  <c:v>-5.2104067920305096E-3</c:v>
                </c:pt>
                <c:pt idx="4">
                  <c:v>-6.2679950771462141E-3</c:v>
                </c:pt>
                <c:pt idx="5">
                  <c:v>-6.2684401900608248E-3</c:v>
                </c:pt>
                <c:pt idx="6">
                  <c:v>-7.3438329917609691E-3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9B-4D5E-9AB8-7CB1668183F2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9B-4D5E-9AB8-7CB166818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81640"/>
        <c:axId val="1"/>
      </c:scatterChart>
      <c:valAx>
        <c:axId val="62381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81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V1391 Tau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42-4634-BD5E-56C088592AD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1">
                  <c:v>-8.3139999987906776E-3</c:v>
                </c:pt>
                <c:pt idx="2">
                  <c:v>-4.8564999960944988E-3</c:v>
                </c:pt>
                <c:pt idx="3">
                  <c:v>-4.2649999959394336E-3</c:v>
                </c:pt>
                <c:pt idx="4">
                  <c:v>-7.8609999982290901E-3</c:v>
                </c:pt>
                <c:pt idx="5">
                  <c:v>-3.2695000045350753E-3</c:v>
                </c:pt>
                <c:pt idx="6">
                  <c:v>-7.3055000029853545E-3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42-4634-BD5E-56C088592AD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42-4634-BD5E-56C088592AD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42-4634-BD5E-56C088592AD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42-4634-BD5E-56C088592AD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42-4634-BD5E-56C088592AD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4.0000000000000002E-4</c:v>
                  </c:pt>
                  <c:pt idx="5">
                    <c:v>8.0000000000000004E-4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42-4634-BD5E-56C088592AD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-1.1643303982166418E-3</c:v>
                </c:pt>
                <c:pt idx="1">
                  <c:v>-4.4065328682430681E-3</c:v>
                </c:pt>
                <c:pt idx="2">
                  <c:v>-5.2099616791158989E-3</c:v>
                </c:pt>
                <c:pt idx="3">
                  <c:v>-5.2104067920305096E-3</c:v>
                </c:pt>
                <c:pt idx="4">
                  <c:v>-6.2679950771462141E-3</c:v>
                </c:pt>
                <c:pt idx="5">
                  <c:v>-6.2684401900608248E-3</c:v>
                </c:pt>
                <c:pt idx="6">
                  <c:v>-7.3438329917609691E-3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42-4634-BD5E-56C088592AD0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3642</c:v>
                </c:pt>
                <c:pt idx="2">
                  <c:v>4544.5</c:v>
                </c:pt>
                <c:pt idx="3">
                  <c:v>4545</c:v>
                </c:pt>
                <c:pt idx="4">
                  <c:v>5733</c:v>
                </c:pt>
                <c:pt idx="5">
                  <c:v>5733.5</c:v>
                </c:pt>
                <c:pt idx="6">
                  <c:v>6941.5</c:v>
                </c:pt>
              </c:numCache>
            </c:numRef>
          </c:xVal>
          <c:yVal>
            <c:numRef>
              <c:f>'Active 2'!$R$21:$R$999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42-4634-BD5E-56C088592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030424"/>
        <c:axId val="1"/>
      </c:scatterChart>
      <c:valAx>
        <c:axId val="504030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403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72DC669-EC3B-86FE-8A36-DDCE022E13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C17974B5-248B-AF3E-D7F1-12A30BE00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0" customFormat="1" ht="22.5" customHeight="1" x14ac:dyDescent="0.2">
      <c r="A1" s="9" t="s">
        <v>54</v>
      </c>
      <c r="E1" s="10" t="s">
        <v>49</v>
      </c>
    </row>
    <row r="2" spans="1:7" s="10" customFormat="1" ht="12.95" customHeight="1" x14ac:dyDescent="0.2">
      <c r="A2" s="10" t="s">
        <v>24</v>
      </c>
      <c r="B2" s="10" t="s">
        <v>50</v>
      </c>
      <c r="C2" s="11" t="s">
        <v>41</v>
      </c>
      <c r="D2" s="12" t="s">
        <v>51</v>
      </c>
      <c r="E2" s="3" t="s">
        <v>42</v>
      </c>
      <c r="F2" s="10" t="s">
        <v>42</v>
      </c>
    </row>
    <row r="3" spans="1:7" s="10" customFormat="1" ht="12.95" customHeight="1" thickBot="1" x14ac:dyDescent="0.25"/>
    <row r="4" spans="1:7" s="10" customFormat="1" ht="12.95" customHeight="1" thickTop="1" thickBot="1" x14ac:dyDescent="0.25">
      <c r="A4" s="13" t="s">
        <v>0</v>
      </c>
      <c r="C4" s="14" t="s">
        <v>40</v>
      </c>
      <c r="D4" s="15" t="s">
        <v>40</v>
      </c>
    </row>
    <row r="5" spans="1:7" s="10" customFormat="1" ht="12.95" customHeight="1" x14ac:dyDescent="0.2"/>
    <row r="6" spans="1:7" s="10" customFormat="1" ht="12.95" customHeight="1" x14ac:dyDescent="0.2">
      <c r="A6" s="13" t="s">
        <v>1</v>
      </c>
    </row>
    <row r="7" spans="1:7" s="10" customFormat="1" ht="12.95" customHeight="1" x14ac:dyDescent="0.2">
      <c r="A7" s="10" t="s">
        <v>2</v>
      </c>
      <c r="C7" s="39">
        <v>54146.555</v>
      </c>
      <c r="D7" s="18" t="s">
        <v>52</v>
      </c>
    </row>
    <row r="8" spans="1:7" s="10" customFormat="1" ht="12.95" customHeight="1" x14ac:dyDescent="0.2">
      <c r="A8" s="10" t="s">
        <v>3</v>
      </c>
      <c r="C8" s="39">
        <v>0.30041699999999999</v>
      </c>
      <c r="D8" s="18" t="s">
        <v>52</v>
      </c>
    </row>
    <row r="9" spans="1:7" s="10" customFormat="1" ht="12.95" customHeight="1" x14ac:dyDescent="0.2">
      <c r="A9" s="19" t="s">
        <v>30</v>
      </c>
      <c r="C9" s="20">
        <v>-9.5</v>
      </c>
      <c r="D9" s="10" t="s">
        <v>31</v>
      </c>
    </row>
    <row r="10" spans="1:7" s="10" customFormat="1" ht="12.95" customHeight="1" thickBot="1" x14ac:dyDescent="0.25">
      <c r="C10" s="21" t="s">
        <v>20</v>
      </c>
      <c r="D10" s="21" t="s">
        <v>21</v>
      </c>
    </row>
    <row r="11" spans="1:7" s="10" customFormat="1" ht="12.95" customHeight="1" x14ac:dyDescent="0.2">
      <c r="A11" s="10" t="s">
        <v>15</v>
      </c>
      <c r="C11" s="22">
        <f ca="1">INTERCEPT(INDIRECT($G$11):G992,INDIRECT($F$11):F992)</f>
        <v>-1.1643303982166418E-3</v>
      </c>
      <c r="D11" s="12"/>
      <c r="F11" s="23" t="str">
        <f>"F"&amp;E19</f>
        <v>F21</v>
      </c>
      <c r="G11" s="22" t="str">
        <f>"G"&amp;E19</f>
        <v>G21</v>
      </c>
    </row>
    <row r="12" spans="1:7" s="10" customFormat="1" ht="12.95" customHeight="1" x14ac:dyDescent="0.2">
      <c r="A12" s="10" t="s">
        <v>16</v>
      </c>
      <c r="C12" s="22">
        <f ca="1">SLOPE(INDIRECT($G$11):G992,INDIRECT($F$11):F992)</f>
        <v>-8.902258292219732E-7</v>
      </c>
      <c r="D12" s="12"/>
    </row>
    <row r="13" spans="1:7" s="10" customFormat="1" ht="12.95" customHeight="1" x14ac:dyDescent="0.2">
      <c r="A13" s="10" t="s">
        <v>19</v>
      </c>
      <c r="C13" s="12" t="s">
        <v>13</v>
      </c>
      <c r="D13" s="24" t="s">
        <v>37</v>
      </c>
      <c r="E13" s="20">
        <v>1</v>
      </c>
    </row>
    <row r="14" spans="1:7" s="10" customFormat="1" ht="12.95" customHeight="1" x14ac:dyDescent="0.2">
      <c r="D14" s="24" t="s">
        <v>32</v>
      </c>
      <c r="E14" s="25">
        <f ca="1">NOW()+15018.5+$C$9/24</f>
        <v>60378.578421180551</v>
      </c>
    </row>
    <row r="15" spans="1:7" s="10" customFormat="1" ht="12.95" customHeight="1" x14ac:dyDescent="0.2">
      <c r="A15" s="26" t="s">
        <v>17</v>
      </c>
      <c r="C15" s="27">
        <f ca="1">(C7+C11)+(C8+C12)*INT(MAX(F21:F3533))</f>
        <v>56231.742053612121</v>
      </c>
      <c r="D15" s="24" t="s">
        <v>38</v>
      </c>
      <c r="E15" s="25">
        <f ca="1">ROUND(2*(E14-$C$7)/$C$8,0)/2+E13</f>
        <v>20745.5</v>
      </c>
    </row>
    <row r="16" spans="1:7" s="10" customFormat="1" ht="12.95" customHeight="1" x14ac:dyDescent="0.2">
      <c r="A16" s="13" t="s">
        <v>4</v>
      </c>
      <c r="C16" s="28">
        <f ca="1">+C8+C12</f>
        <v>0.30041610977417077</v>
      </c>
      <c r="D16" s="24" t="s">
        <v>39</v>
      </c>
      <c r="E16" s="22">
        <f ca="1">ROUND(2*(E14-$C$15)/$C$16,0)/2+E13</f>
        <v>13804.5</v>
      </c>
    </row>
    <row r="17" spans="1:19" s="10" customFormat="1" ht="12.95" customHeight="1" thickBot="1" x14ac:dyDescent="0.25">
      <c r="A17" s="24" t="s">
        <v>29</v>
      </c>
      <c r="C17" s="10">
        <f>COUNT(C21:C2191)</f>
        <v>7</v>
      </c>
      <c r="D17" s="24" t="s">
        <v>33</v>
      </c>
      <c r="E17" s="29">
        <f ca="1">+$C$15+$C$16*E16-15018.5-$C$9/24</f>
        <v>45360.732074322994</v>
      </c>
    </row>
    <row r="18" spans="1:19" s="10" customFormat="1" ht="12.95" customHeight="1" thickTop="1" thickBot="1" x14ac:dyDescent="0.25">
      <c r="A18" s="13" t="s">
        <v>5</v>
      </c>
      <c r="C18" s="30">
        <f ca="1">+C15</f>
        <v>56231.742053612121</v>
      </c>
      <c r="D18" s="31">
        <f ca="1">+C16</f>
        <v>0.30041610977417077</v>
      </c>
      <c r="E18" s="32" t="s">
        <v>34</v>
      </c>
    </row>
    <row r="19" spans="1:19" s="10" customFormat="1" ht="12.95" customHeight="1" thickTop="1" x14ac:dyDescent="0.2">
      <c r="A19" s="33" t="s">
        <v>35</v>
      </c>
      <c r="E19" s="34">
        <v>21</v>
      </c>
      <c r="S19" s="10">
        <f ca="1">SQRT(SUM(S21:S50)/(COUNT(S21:S50)-1))</f>
        <v>2.2051254747732897E-3</v>
      </c>
    </row>
    <row r="20" spans="1:19" s="10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5" t="str">
        <f>A21</f>
        <v>VSX</v>
      </c>
      <c r="I20" s="35" t="s">
        <v>55</v>
      </c>
      <c r="J20" s="35" t="s">
        <v>18</v>
      </c>
      <c r="K20" s="35" t="s">
        <v>25</v>
      </c>
      <c r="L20" s="35" t="s">
        <v>26</v>
      </c>
      <c r="M20" s="35" t="s">
        <v>27</v>
      </c>
      <c r="N20" s="35" t="s">
        <v>28</v>
      </c>
      <c r="O20" s="35" t="s">
        <v>23</v>
      </c>
      <c r="P20" s="36" t="s">
        <v>22</v>
      </c>
      <c r="Q20" s="21" t="s">
        <v>14</v>
      </c>
      <c r="R20" s="37" t="s">
        <v>36</v>
      </c>
    </row>
    <row r="21" spans="1:19" s="10" customFormat="1" ht="12.95" customHeight="1" x14ac:dyDescent="0.2">
      <c r="A21" s="10" t="str">
        <f>D7</f>
        <v>VSX</v>
      </c>
      <c r="C21" s="17">
        <f>C$7</f>
        <v>54146.555</v>
      </c>
      <c r="D21" s="17" t="s">
        <v>13</v>
      </c>
      <c r="E21" s="10">
        <f>+(C21-C$7)/C$8</f>
        <v>0</v>
      </c>
      <c r="F21" s="10">
        <f>ROUND(2*E21,0)/2</f>
        <v>0</v>
      </c>
      <c r="G21" s="10">
        <f>+C21-(C$7+F21*C$8)</f>
        <v>0</v>
      </c>
      <c r="H21" s="10">
        <f>+G21</f>
        <v>0</v>
      </c>
      <c r="O21" s="10">
        <f ca="1">+C$11+C$12*$F21</f>
        <v>-1.1643303982166418E-3</v>
      </c>
      <c r="Q21" s="38">
        <f>+C21-15018.5</f>
        <v>39128.055</v>
      </c>
      <c r="S21" s="10">
        <f ca="1">+(O21-G21)^2</f>
        <v>1.3556652762113237E-6</v>
      </c>
    </row>
    <row r="22" spans="1:19" s="10" customFormat="1" ht="12.95" customHeight="1" x14ac:dyDescent="0.2">
      <c r="A22" s="4" t="s">
        <v>43</v>
      </c>
      <c r="B22" s="5" t="s">
        <v>44</v>
      </c>
      <c r="C22" s="4">
        <v>55240.665399999998</v>
      </c>
      <c r="D22" s="4">
        <v>1E-3</v>
      </c>
      <c r="E22" s="10">
        <f t="shared" ref="E22:E27" si="0">+(C22-C$7)/C$8</f>
        <v>3641.9723251347218</v>
      </c>
      <c r="F22" s="10">
        <f t="shared" ref="F22:F27" si="1">ROUND(2*E22,0)/2</f>
        <v>3642</v>
      </c>
      <c r="G22" s="10">
        <f t="shared" ref="G22:G27" si="2">+C22-(C$7+F22*C$8)</f>
        <v>-8.3139999987906776E-3</v>
      </c>
      <c r="I22" s="10">
        <f t="shared" ref="I22:I27" si="3">+G22</f>
        <v>-8.3139999987906776E-3</v>
      </c>
      <c r="O22" s="10">
        <f t="shared" ref="O22:O27" ca="1" si="4">+C$11+C$12*$F22</f>
        <v>-4.4065328682430681E-3</v>
      </c>
      <c r="Q22" s="38">
        <f t="shared" ref="Q22:Q27" si="5">+C22-15018.5</f>
        <v>40222.165399999998</v>
      </c>
      <c r="S22" s="10">
        <f t="shared" ref="S22:S27" ca="1" si="6">+(O22-G22)^2</f>
        <v>1.526829937630997E-5</v>
      </c>
    </row>
    <row r="23" spans="1:19" s="10" customFormat="1" ht="12.95" customHeight="1" x14ac:dyDescent="0.2">
      <c r="A23" s="4" t="s">
        <v>45</v>
      </c>
      <c r="B23" s="5" t="s">
        <v>46</v>
      </c>
      <c r="C23" s="4">
        <v>55511.7952</v>
      </c>
      <c r="D23" s="4">
        <v>5.9999999999999995E-4</v>
      </c>
      <c r="E23" s="10">
        <f t="shared" si="0"/>
        <v>4544.4838341372169</v>
      </c>
      <c r="F23" s="10">
        <f t="shared" si="1"/>
        <v>4544.5</v>
      </c>
      <c r="G23" s="10">
        <f t="shared" si="2"/>
        <v>-4.8564999960944988E-3</v>
      </c>
      <c r="I23" s="10">
        <f t="shared" si="3"/>
        <v>-4.8564999960944988E-3</v>
      </c>
      <c r="O23" s="10">
        <f t="shared" ca="1" si="4"/>
        <v>-5.2099616791158989E-3</v>
      </c>
      <c r="Q23" s="38">
        <f t="shared" si="5"/>
        <v>40493.2952</v>
      </c>
      <c r="S23" s="10">
        <f t="shared" ca="1" si="6"/>
        <v>1.249351613643207E-7</v>
      </c>
    </row>
    <row r="24" spans="1:19" ht="12.95" customHeight="1" x14ac:dyDescent="0.2">
      <c r="A24" s="4" t="s">
        <v>45</v>
      </c>
      <c r="B24" s="5" t="s">
        <v>44</v>
      </c>
      <c r="C24" s="4">
        <v>55511.946000000004</v>
      </c>
      <c r="D24" s="4">
        <v>8.0000000000000004E-4</v>
      </c>
      <c r="E24">
        <f t="shared" si="0"/>
        <v>4544.9858030670812</v>
      </c>
      <c r="F24">
        <f t="shared" si="1"/>
        <v>4545</v>
      </c>
      <c r="G24">
        <f t="shared" si="2"/>
        <v>-4.2649999959394336E-3</v>
      </c>
      <c r="I24">
        <f t="shared" si="3"/>
        <v>-4.2649999959394336E-3</v>
      </c>
      <c r="O24">
        <f t="shared" ca="1" si="4"/>
        <v>-5.2104067920305096E-3</v>
      </c>
      <c r="Q24" s="1">
        <f t="shared" si="5"/>
        <v>40493.446000000004</v>
      </c>
      <c r="S24">
        <f t="shared" ca="1" si="6"/>
        <v>8.9379401009519348E-7</v>
      </c>
    </row>
    <row r="25" spans="1:19" ht="12.95" customHeight="1" x14ac:dyDescent="0.2">
      <c r="A25" s="4" t="s">
        <v>47</v>
      </c>
      <c r="B25" s="5" t="s">
        <v>46</v>
      </c>
      <c r="C25" s="4">
        <v>55868.837800000001</v>
      </c>
      <c r="D25" s="4">
        <v>4.0000000000000002E-4</v>
      </c>
      <c r="E25">
        <f t="shared" si="0"/>
        <v>5732.9738330387463</v>
      </c>
      <c r="F25">
        <f t="shared" si="1"/>
        <v>5733</v>
      </c>
      <c r="G25">
        <f t="shared" si="2"/>
        <v>-7.8609999982290901E-3</v>
      </c>
      <c r="I25">
        <f t="shared" si="3"/>
        <v>-7.8609999982290901E-3</v>
      </c>
      <c r="O25">
        <f t="shared" ca="1" si="4"/>
        <v>-6.2679950771462141E-3</v>
      </c>
      <c r="Q25" s="1">
        <f t="shared" si="5"/>
        <v>40850.337800000001</v>
      </c>
      <c r="S25">
        <f t="shared" ca="1" si="6"/>
        <v>2.5376646785942604E-6</v>
      </c>
    </row>
    <row r="26" spans="1:19" ht="12.95" customHeight="1" x14ac:dyDescent="0.2">
      <c r="A26" s="4" t="s">
        <v>47</v>
      </c>
      <c r="B26" s="5" t="s">
        <v>44</v>
      </c>
      <c r="C26" s="4">
        <v>55868.992599999998</v>
      </c>
      <c r="D26" s="4">
        <v>8.0000000000000004E-4</v>
      </c>
      <c r="E26">
        <f t="shared" si="0"/>
        <v>5733.4891167943142</v>
      </c>
      <c r="F26">
        <f t="shared" si="1"/>
        <v>5733.5</v>
      </c>
      <c r="G26">
        <f t="shared" si="2"/>
        <v>-3.2695000045350753E-3</v>
      </c>
      <c r="I26">
        <f t="shared" si="3"/>
        <v>-3.2695000045350753E-3</v>
      </c>
      <c r="O26">
        <f t="shared" ca="1" si="4"/>
        <v>-6.2684401900608248E-3</v>
      </c>
      <c r="Q26" s="1">
        <f t="shared" si="5"/>
        <v>40850.492599999998</v>
      </c>
      <c r="S26">
        <f t="shared" ca="1" si="6"/>
        <v>8.9936422363612164E-6</v>
      </c>
    </row>
    <row r="27" spans="1:19" ht="12.95" customHeight="1" x14ac:dyDescent="0.2">
      <c r="A27" s="6" t="s">
        <v>48</v>
      </c>
      <c r="B27" s="7" t="s">
        <v>44</v>
      </c>
      <c r="C27" s="8">
        <v>56231.8923</v>
      </c>
      <c r="D27" s="8">
        <v>4.0000000000000002E-4</v>
      </c>
      <c r="E27">
        <f t="shared" si="0"/>
        <v>6941.475682135163</v>
      </c>
      <c r="F27">
        <f t="shared" si="1"/>
        <v>6941.5</v>
      </c>
      <c r="G27">
        <f t="shared" si="2"/>
        <v>-7.3055000029853545E-3</v>
      </c>
      <c r="I27">
        <f t="shared" si="3"/>
        <v>-7.3055000029853545E-3</v>
      </c>
      <c r="O27">
        <f t="shared" ca="1" si="4"/>
        <v>-7.3438329917609691E-3</v>
      </c>
      <c r="Q27" s="1">
        <f t="shared" si="5"/>
        <v>41213.3923</v>
      </c>
      <c r="S27">
        <f t="shared" ca="1" si="6"/>
        <v>1.4694180284713975E-9</v>
      </c>
    </row>
    <row r="28" spans="1:19" ht="12.95" customHeight="1" x14ac:dyDescent="0.2">
      <c r="C28" s="2"/>
      <c r="D28" s="2"/>
      <c r="Q28" s="1"/>
    </row>
    <row r="29" spans="1:19" ht="12.95" customHeight="1" x14ac:dyDescent="0.2">
      <c r="C29" s="2"/>
      <c r="D29" s="2"/>
      <c r="Q29" s="1"/>
    </row>
    <row r="30" spans="1:19" ht="12.95" customHeight="1" x14ac:dyDescent="0.2">
      <c r="C30" s="2"/>
      <c r="D30" s="2"/>
      <c r="Q30" s="1"/>
    </row>
    <row r="31" spans="1:19" ht="12.95" customHeight="1" x14ac:dyDescent="0.2">
      <c r="C31" s="2"/>
      <c r="D31" s="2"/>
      <c r="Q31" s="1"/>
    </row>
    <row r="32" spans="1:19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ht="12.95" customHeight="1" x14ac:dyDescent="0.2">
      <c r="C34" s="2"/>
      <c r="D34" s="2"/>
    </row>
    <row r="35" spans="3:17" ht="12.95" customHeight="1" x14ac:dyDescent="0.2">
      <c r="C35" s="2"/>
      <c r="D35" s="2"/>
    </row>
    <row r="36" spans="3:17" ht="12.95" customHeight="1" x14ac:dyDescent="0.2">
      <c r="C36" s="2"/>
      <c r="D36" s="2"/>
    </row>
    <row r="37" spans="3:17" ht="12.95" customHeight="1" x14ac:dyDescent="0.2">
      <c r="C37" s="2"/>
      <c r="D37" s="2"/>
    </row>
    <row r="38" spans="3:17" ht="12.95" customHeight="1" x14ac:dyDescent="0.2">
      <c r="C38" s="2"/>
      <c r="D38" s="2"/>
    </row>
    <row r="39" spans="3:17" ht="12.95" customHeight="1" x14ac:dyDescent="0.2">
      <c r="C39" s="2"/>
      <c r="D39" s="2"/>
    </row>
    <row r="40" spans="3:17" ht="12.95" customHeight="1" x14ac:dyDescent="0.2">
      <c r="C40" s="2"/>
      <c r="D40" s="2"/>
    </row>
    <row r="41" spans="3:17" ht="12.95" customHeight="1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33" sqref="D3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10" customFormat="1" ht="20.25" x14ac:dyDescent="0.2">
      <c r="A1" s="9" t="s">
        <v>54</v>
      </c>
      <c r="E1" s="10" t="s">
        <v>49</v>
      </c>
    </row>
    <row r="2" spans="1:7" s="10" customFormat="1" ht="12.95" customHeight="1" x14ac:dyDescent="0.2">
      <c r="A2" s="10" t="s">
        <v>24</v>
      </c>
      <c r="B2" s="10" t="s">
        <v>50</v>
      </c>
      <c r="C2" s="11" t="s">
        <v>41</v>
      </c>
      <c r="D2" s="12" t="s">
        <v>51</v>
      </c>
      <c r="E2" s="3" t="s">
        <v>42</v>
      </c>
      <c r="F2" s="10" t="s">
        <v>42</v>
      </c>
    </row>
    <row r="3" spans="1:7" s="10" customFormat="1" ht="12.95" customHeight="1" thickBot="1" x14ac:dyDescent="0.25"/>
    <row r="4" spans="1:7" s="10" customFormat="1" ht="12.95" customHeight="1" thickTop="1" thickBot="1" x14ac:dyDescent="0.25">
      <c r="A4" s="13" t="s">
        <v>0</v>
      </c>
      <c r="C4" s="14" t="s">
        <v>40</v>
      </c>
      <c r="D4" s="15" t="s">
        <v>40</v>
      </c>
    </row>
    <row r="5" spans="1:7" s="10" customFormat="1" ht="12.95" customHeight="1" x14ac:dyDescent="0.2"/>
    <row r="6" spans="1:7" s="10" customFormat="1" ht="12.95" customHeight="1" x14ac:dyDescent="0.2">
      <c r="A6" s="13" t="s">
        <v>1</v>
      </c>
      <c r="C6" s="16" t="s">
        <v>53</v>
      </c>
    </row>
    <row r="7" spans="1:7" s="10" customFormat="1" ht="12.95" customHeight="1" x14ac:dyDescent="0.2">
      <c r="A7" s="10" t="s">
        <v>2</v>
      </c>
      <c r="C7" s="39">
        <v>54146.555</v>
      </c>
      <c r="D7" s="18" t="s">
        <v>52</v>
      </c>
    </row>
    <row r="8" spans="1:7" s="10" customFormat="1" ht="12.95" customHeight="1" x14ac:dyDescent="0.2">
      <c r="A8" s="10" t="s">
        <v>3</v>
      </c>
      <c r="C8" s="39">
        <v>0.30041699999999999</v>
      </c>
      <c r="D8" s="18" t="s">
        <v>52</v>
      </c>
    </row>
    <row r="9" spans="1:7" s="10" customFormat="1" ht="12.95" customHeight="1" x14ac:dyDescent="0.2">
      <c r="A9" s="19" t="s">
        <v>30</v>
      </c>
      <c r="C9" s="20">
        <v>-9.5</v>
      </c>
      <c r="D9" s="10" t="s">
        <v>31</v>
      </c>
    </row>
    <row r="10" spans="1:7" s="10" customFormat="1" ht="12.95" customHeight="1" thickBot="1" x14ac:dyDescent="0.25">
      <c r="C10" s="21" t="s">
        <v>20</v>
      </c>
      <c r="D10" s="21" t="s">
        <v>21</v>
      </c>
    </row>
    <row r="11" spans="1:7" s="10" customFormat="1" ht="12.95" customHeight="1" x14ac:dyDescent="0.2">
      <c r="A11" s="10" t="s">
        <v>15</v>
      </c>
      <c r="C11" s="22">
        <f ca="1">INTERCEPT(INDIRECT($G$11):G992,INDIRECT($F$11):F992)</f>
        <v>-1.1643303982166418E-3</v>
      </c>
      <c r="D11" s="12"/>
      <c r="F11" s="23" t="str">
        <f>"F"&amp;E19</f>
        <v>F21</v>
      </c>
      <c r="G11" s="22" t="str">
        <f>"G"&amp;E19</f>
        <v>G21</v>
      </c>
    </row>
    <row r="12" spans="1:7" s="10" customFormat="1" ht="12.95" customHeight="1" x14ac:dyDescent="0.2">
      <c r="A12" s="10" t="s">
        <v>16</v>
      </c>
      <c r="C12" s="22">
        <f ca="1">SLOPE(INDIRECT($G$11):G992,INDIRECT($F$11):F992)</f>
        <v>-8.902258292219732E-7</v>
      </c>
      <c r="D12" s="12"/>
    </row>
    <row r="13" spans="1:7" s="10" customFormat="1" ht="12.95" customHeight="1" x14ac:dyDescent="0.2">
      <c r="A13" s="10" t="s">
        <v>19</v>
      </c>
      <c r="C13" s="12" t="s">
        <v>13</v>
      </c>
      <c r="D13" s="24" t="s">
        <v>37</v>
      </c>
      <c r="E13" s="20">
        <v>1</v>
      </c>
    </row>
    <row r="14" spans="1:7" s="10" customFormat="1" ht="12.95" customHeight="1" x14ac:dyDescent="0.2">
      <c r="D14" s="24" t="s">
        <v>32</v>
      </c>
      <c r="E14" s="25">
        <f ca="1">NOW()+15018.5+$C$9/24</f>
        <v>60378.578421180551</v>
      </c>
    </row>
    <row r="15" spans="1:7" s="10" customFormat="1" ht="12.95" customHeight="1" x14ac:dyDescent="0.2">
      <c r="A15" s="26" t="s">
        <v>17</v>
      </c>
      <c r="C15" s="27">
        <f ca="1">(C7+C11)+(C8+C12)*INT(MAX(F21:F3533))</f>
        <v>56231.742053612121</v>
      </c>
      <c r="D15" s="24" t="s">
        <v>38</v>
      </c>
      <c r="E15" s="25">
        <f ca="1">ROUND(2*(E14-$C$7)/$C$8,0)/2+E13</f>
        <v>20745.5</v>
      </c>
    </row>
    <row r="16" spans="1:7" s="10" customFormat="1" ht="12.95" customHeight="1" x14ac:dyDescent="0.2">
      <c r="A16" s="13" t="s">
        <v>4</v>
      </c>
      <c r="C16" s="28">
        <f ca="1">+C8+C12</f>
        <v>0.30041610977417077</v>
      </c>
      <c r="D16" s="24" t="s">
        <v>39</v>
      </c>
      <c r="E16" s="22">
        <f ca="1">ROUND(2*(E14-$C$15)/$C$16,0)/2+E13</f>
        <v>13804.5</v>
      </c>
    </row>
    <row r="17" spans="1:19" s="10" customFormat="1" ht="12.95" customHeight="1" thickBot="1" x14ac:dyDescent="0.25">
      <c r="A17" s="24" t="s">
        <v>29</v>
      </c>
      <c r="C17" s="10">
        <f>COUNT(C21:C2191)</f>
        <v>7</v>
      </c>
      <c r="D17" s="24" t="s">
        <v>33</v>
      </c>
      <c r="E17" s="29">
        <f ca="1">+$C$15+$C$16*E16-15018.5-$C$9/24</f>
        <v>45360.732074322994</v>
      </c>
    </row>
    <row r="18" spans="1:19" s="10" customFormat="1" ht="12.95" customHeight="1" thickTop="1" thickBot="1" x14ac:dyDescent="0.25">
      <c r="A18" s="13" t="s">
        <v>5</v>
      </c>
      <c r="C18" s="30">
        <f ca="1">+C15</f>
        <v>56231.742053612121</v>
      </c>
      <c r="D18" s="31">
        <f ca="1">+C16</f>
        <v>0.30041610977417077</v>
      </c>
      <c r="E18" s="32" t="s">
        <v>34</v>
      </c>
    </row>
    <row r="19" spans="1:19" s="10" customFormat="1" ht="12.95" customHeight="1" thickTop="1" x14ac:dyDescent="0.2">
      <c r="A19" s="33" t="s">
        <v>35</v>
      </c>
      <c r="E19" s="34">
        <v>21</v>
      </c>
      <c r="S19" s="10">
        <f ca="1">SQRT(SUM(S21:S50)/(COUNT(S21:S50)-1))</f>
        <v>2.2051254747732897E-3</v>
      </c>
    </row>
    <row r="20" spans="1:19" s="10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5" t="str">
        <f>A21</f>
        <v>VSX</v>
      </c>
      <c r="I20" s="35" t="s">
        <v>55</v>
      </c>
      <c r="J20" s="35" t="s">
        <v>18</v>
      </c>
      <c r="K20" s="35" t="s">
        <v>25</v>
      </c>
      <c r="L20" s="35" t="s">
        <v>26</v>
      </c>
      <c r="M20" s="35" t="s">
        <v>27</v>
      </c>
      <c r="N20" s="35" t="s">
        <v>28</v>
      </c>
      <c r="O20" s="35" t="s">
        <v>23</v>
      </c>
      <c r="P20" s="36" t="s">
        <v>22</v>
      </c>
      <c r="Q20" s="21" t="s">
        <v>14</v>
      </c>
      <c r="R20" s="37" t="s">
        <v>36</v>
      </c>
    </row>
    <row r="21" spans="1:19" s="10" customFormat="1" ht="12.95" customHeight="1" x14ac:dyDescent="0.2">
      <c r="A21" s="10" t="str">
        <f>D7</f>
        <v>VSX</v>
      </c>
      <c r="C21" s="17">
        <f>C$7</f>
        <v>54146.555</v>
      </c>
      <c r="D21" s="17" t="s">
        <v>13</v>
      </c>
      <c r="E21" s="10">
        <f t="shared" ref="E21:E27" si="0">+(C21-C$7)/C$8</f>
        <v>0</v>
      </c>
      <c r="F21" s="10">
        <f t="shared" ref="F21:F27" si="1">ROUND(2*E21,0)/2</f>
        <v>0</v>
      </c>
      <c r="G21" s="10">
        <f t="shared" ref="G21:G27" si="2">+C21-(C$7+F21*C$8)</f>
        <v>0</v>
      </c>
      <c r="H21" s="10">
        <f>+G21</f>
        <v>0</v>
      </c>
      <c r="O21" s="10">
        <f t="shared" ref="O21:O27" ca="1" si="3">+C$11+C$12*$F21</f>
        <v>-1.1643303982166418E-3</v>
      </c>
      <c r="Q21" s="38">
        <f t="shared" ref="Q21:Q27" si="4">+C21-15018.5</f>
        <v>39128.055</v>
      </c>
      <c r="S21" s="10">
        <f t="shared" ref="S21:S27" ca="1" si="5">+(O21-G21)^2</f>
        <v>1.3556652762113237E-6</v>
      </c>
    </row>
    <row r="22" spans="1:19" s="10" customFormat="1" ht="12.95" customHeight="1" x14ac:dyDescent="0.2">
      <c r="A22" s="4" t="s">
        <v>43</v>
      </c>
      <c r="B22" s="5" t="s">
        <v>44</v>
      </c>
      <c r="C22" s="4">
        <v>55240.665399999998</v>
      </c>
      <c r="D22" s="4">
        <v>1E-3</v>
      </c>
      <c r="E22" s="10">
        <f t="shared" si="0"/>
        <v>3641.9723251347218</v>
      </c>
      <c r="F22" s="10">
        <f t="shared" si="1"/>
        <v>3642</v>
      </c>
      <c r="G22" s="10">
        <f t="shared" si="2"/>
        <v>-8.3139999987906776E-3</v>
      </c>
      <c r="I22" s="10">
        <f t="shared" ref="I22:I27" si="6">+G22</f>
        <v>-8.3139999987906776E-3</v>
      </c>
      <c r="O22" s="10">
        <f t="shared" ca="1" si="3"/>
        <v>-4.4065328682430681E-3</v>
      </c>
      <c r="Q22" s="38">
        <f t="shared" si="4"/>
        <v>40222.165399999998</v>
      </c>
      <c r="S22" s="10">
        <f t="shared" ca="1" si="5"/>
        <v>1.526829937630997E-5</v>
      </c>
    </row>
    <row r="23" spans="1:19" ht="12.95" customHeight="1" x14ac:dyDescent="0.2">
      <c r="A23" s="4" t="s">
        <v>45</v>
      </c>
      <c r="B23" s="5" t="s">
        <v>46</v>
      </c>
      <c r="C23" s="4">
        <v>55511.7952</v>
      </c>
      <c r="D23" s="4">
        <v>5.9999999999999995E-4</v>
      </c>
      <c r="E23">
        <f t="shared" si="0"/>
        <v>4544.4838341372169</v>
      </c>
      <c r="F23">
        <f t="shared" si="1"/>
        <v>4544.5</v>
      </c>
      <c r="G23">
        <f t="shared" si="2"/>
        <v>-4.8564999960944988E-3</v>
      </c>
      <c r="I23">
        <f t="shared" si="6"/>
        <v>-4.8564999960944988E-3</v>
      </c>
      <c r="O23">
        <f t="shared" ca="1" si="3"/>
        <v>-5.2099616791158989E-3</v>
      </c>
      <c r="Q23" s="1">
        <f t="shared" si="4"/>
        <v>40493.2952</v>
      </c>
      <c r="S23">
        <f t="shared" ca="1" si="5"/>
        <v>1.249351613643207E-7</v>
      </c>
    </row>
    <row r="24" spans="1:19" ht="12.95" customHeight="1" x14ac:dyDescent="0.2">
      <c r="A24" s="4" t="s">
        <v>45</v>
      </c>
      <c r="B24" s="5" t="s">
        <v>44</v>
      </c>
      <c r="C24" s="4">
        <v>55511.946000000004</v>
      </c>
      <c r="D24" s="4">
        <v>8.0000000000000004E-4</v>
      </c>
      <c r="E24">
        <f t="shared" si="0"/>
        <v>4544.9858030670812</v>
      </c>
      <c r="F24">
        <f t="shared" si="1"/>
        <v>4545</v>
      </c>
      <c r="G24">
        <f t="shared" si="2"/>
        <v>-4.2649999959394336E-3</v>
      </c>
      <c r="I24">
        <f t="shared" si="6"/>
        <v>-4.2649999959394336E-3</v>
      </c>
      <c r="O24">
        <f t="shared" ca="1" si="3"/>
        <v>-5.2104067920305096E-3</v>
      </c>
      <c r="Q24" s="1">
        <f t="shared" si="4"/>
        <v>40493.446000000004</v>
      </c>
      <c r="S24">
        <f t="shared" ca="1" si="5"/>
        <v>8.9379401009519348E-7</v>
      </c>
    </row>
    <row r="25" spans="1:19" ht="12.95" customHeight="1" x14ac:dyDescent="0.2">
      <c r="A25" s="4" t="s">
        <v>47</v>
      </c>
      <c r="B25" s="5" t="s">
        <v>46</v>
      </c>
      <c r="C25" s="4">
        <v>55868.837800000001</v>
      </c>
      <c r="D25" s="4">
        <v>4.0000000000000002E-4</v>
      </c>
      <c r="E25">
        <f t="shared" si="0"/>
        <v>5732.9738330387463</v>
      </c>
      <c r="F25">
        <f t="shared" si="1"/>
        <v>5733</v>
      </c>
      <c r="G25">
        <f t="shared" si="2"/>
        <v>-7.8609999982290901E-3</v>
      </c>
      <c r="I25">
        <f t="shared" si="6"/>
        <v>-7.8609999982290901E-3</v>
      </c>
      <c r="O25">
        <f t="shared" ca="1" si="3"/>
        <v>-6.2679950771462141E-3</v>
      </c>
      <c r="Q25" s="1">
        <f t="shared" si="4"/>
        <v>40850.337800000001</v>
      </c>
      <c r="S25">
        <f t="shared" ca="1" si="5"/>
        <v>2.5376646785942604E-6</v>
      </c>
    </row>
    <row r="26" spans="1:19" ht="12.95" customHeight="1" x14ac:dyDescent="0.2">
      <c r="A26" s="4" t="s">
        <v>47</v>
      </c>
      <c r="B26" s="5" t="s">
        <v>44</v>
      </c>
      <c r="C26" s="4">
        <v>55868.992599999998</v>
      </c>
      <c r="D26" s="4">
        <v>8.0000000000000004E-4</v>
      </c>
      <c r="E26">
        <f t="shared" si="0"/>
        <v>5733.4891167943142</v>
      </c>
      <c r="F26">
        <f t="shared" si="1"/>
        <v>5733.5</v>
      </c>
      <c r="G26">
        <f t="shared" si="2"/>
        <v>-3.2695000045350753E-3</v>
      </c>
      <c r="I26">
        <f t="shared" si="6"/>
        <v>-3.2695000045350753E-3</v>
      </c>
      <c r="O26">
        <f t="shared" ca="1" si="3"/>
        <v>-6.2684401900608248E-3</v>
      </c>
      <c r="Q26" s="1">
        <f t="shared" si="4"/>
        <v>40850.492599999998</v>
      </c>
      <c r="S26">
        <f t="shared" ca="1" si="5"/>
        <v>8.9936422363612164E-6</v>
      </c>
    </row>
    <row r="27" spans="1:19" ht="12.95" customHeight="1" x14ac:dyDescent="0.2">
      <c r="A27" s="6" t="s">
        <v>48</v>
      </c>
      <c r="B27" s="7" t="s">
        <v>44</v>
      </c>
      <c r="C27" s="8">
        <v>56231.8923</v>
      </c>
      <c r="D27" s="8">
        <v>4.0000000000000002E-4</v>
      </c>
      <c r="E27">
        <f t="shared" si="0"/>
        <v>6941.475682135163</v>
      </c>
      <c r="F27">
        <f t="shared" si="1"/>
        <v>6941.5</v>
      </c>
      <c r="G27">
        <f t="shared" si="2"/>
        <v>-7.3055000029853545E-3</v>
      </c>
      <c r="I27">
        <f t="shared" si="6"/>
        <v>-7.3055000029853545E-3</v>
      </c>
      <c r="O27">
        <f t="shared" ca="1" si="3"/>
        <v>-7.3438329917609691E-3</v>
      </c>
      <c r="Q27" s="1">
        <f t="shared" si="4"/>
        <v>41213.3923</v>
      </c>
      <c r="S27">
        <f t="shared" ca="1" si="5"/>
        <v>1.4694180284713975E-9</v>
      </c>
    </row>
    <row r="28" spans="1:19" ht="12.95" customHeight="1" x14ac:dyDescent="0.2">
      <c r="C28" s="2"/>
      <c r="D28" s="2"/>
      <c r="Q28" s="1"/>
    </row>
    <row r="29" spans="1:19" ht="12.95" customHeight="1" x14ac:dyDescent="0.2">
      <c r="C29" s="2"/>
      <c r="D29" s="2"/>
      <c r="Q29" s="1"/>
    </row>
    <row r="30" spans="1:19" ht="12.95" customHeight="1" x14ac:dyDescent="0.2">
      <c r="C30" s="2"/>
      <c r="D30" s="2"/>
      <c r="Q30" s="1"/>
    </row>
    <row r="31" spans="1:19" ht="12.95" customHeight="1" x14ac:dyDescent="0.2">
      <c r="C31" s="2"/>
      <c r="D31" s="2"/>
      <c r="Q31" s="1"/>
    </row>
    <row r="32" spans="1:19" ht="12.95" customHeight="1" x14ac:dyDescent="0.2">
      <c r="C32" s="2"/>
      <c r="D32" s="2"/>
      <c r="Q32" s="1"/>
    </row>
    <row r="33" spans="3:17" ht="12.95" customHeight="1" x14ac:dyDescent="0.2">
      <c r="C33" s="2"/>
      <c r="D33" s="2"/>
      <c r="Q33" s="1"/>
    </row>
    <row r="34" spans="3:17" ht="12.95" customHeight="1" x14ac:dyDescent="0.2">
      <c r="C34" s="2"/>
      <c r="D34" s="2"/>
    </row>
    <row r="35" spans="3:17" ht="12.95" customHeight="1" x14ac:dyDescent="0.2">
      <c r="C35" s="2"/>
      <c r="D35" s="2"/>
    </row>
    <row r="36" spans="3:17" ht="12.95" customHeight="1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2024-03-09T00:52:55Z</dcterms:modified>
</cp:coreProperties>
</file>