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D3A85DA-8FB1-4F9D-B7B6-9DE59350A80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I27" i="1"/>
  <c r="Q22" i="1"/>
  <c r="Q23" i="1"/>
  <c r="Q24" i="1"/>
  <c r="Q25" i="1"/>
  <c r="Q26" i="1"/>
  <c r="Q27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6" i="1" l="1"/>
  <c r="S26" i="1" s="1"/>
  <c r="O23" i="1"/>
  <c r="S23" i="1" s="1"/>
  <c r="C15" i="1"/>
  <c r="O24" i="1"/>
  <c r="S24" i="1" s="1"/>
  <c r="O21" i="1"/>
  <c r="S21" i="1" s="1"/>
  <c r="O27" i="1"/>
  <c r="S27" i="1" s="1"/>
  <c r="O22" i="1"/>
  <c r="S22" i="1" s="1"/>
  <c r="O25" i="1"/>
  <c r="S25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<sst xmlns="http://schemas.openxmlformats.org/spreadsheetml/2006/main" count="65" uniqueCount="55">
  <si>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</si>
  <si>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</si>
  <si>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</si>
  <si>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</si>
  <si>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</si>
  <si>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</si>
  <si>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</si>
  <si>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</si>
  <si>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</si>
  <si>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</si>
  <si>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</si>
  <si>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</si>
  <si>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</si>
  <si>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</si>
  <si>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</si>
  <si>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</si>
  <si>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</si>
  <si>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</si>
  <si>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</si>
  <si>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</si>
  <si>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</si>
  <si>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</si>
  <si>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</si>
  <si>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</si>
  <si>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</si>
  <si>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</si>
  <si>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</si>
  <si>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</si>
  <si>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</si>
  <si>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</si>
  <si>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</si>
  <si>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</si>
  <si>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</si>
  <si>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</si>
  <si>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</si>
  <si>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</si>
  <si>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</si>
  <si>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</si>
  <si>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</si>
  <si>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</si>
  <si>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</si>
  <si>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</si>
  <si>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G0681-0692</t>
  </si>
  <si>
    <t>G0681-0692_Tau.xls</t>
  </si>
  <si>
    <t>EW</t>
  </si>
  <si>
    <t>Tau</t>
  </si>
  <si>
    <t>VSX</t>
  </si>
  <si>
    <t>IBVS 5945</t>
  </si>
  <si>
    <t>I</t>
  </si>
  <si>
    <t>IBVS 5960</t>
  </si>
  <si>
    <t>II</t>
  </si>
  <si>
    <t>IBVS 6011</t>
  </si>
  <si>
    <t>IBVS 6063</t>
  </si>
  <si>
    <t>V1393 Tau / GSC 0681-0692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</si>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</sst>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V1393 Tau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7-43F1-83D9-B207EC53F6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1.3249999974505045E-3</c:v>
                </c:pt>
                <c:pt idx="2">
                  <c:v>-9.6400000620633364E-4</c:v>
                </c:pt>
                <c:pt idx="3">
                  <c:v>1.0414999997010455E-3</c:v>
                </c:pt>
                <c:pt idx="4">
                  <c:v>-3.6655000003520399E-3</c:v>
                </c:pt>
                <c:pt idx="5">
                  <c:v>-3.0600000027334318E-3</c:v>
                </c:pt>
                <c:pt idx="6">
                  <c:v>-8.5300000500865281E-4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7-43F1-83D9-B207EC53F6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7-43F1-83D9-B207EC53F6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7-43F1-83D9-B207EC53F6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07-43F1-83D9-B207EC53F6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07-43F1-83D9-B207EC53F6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8.0000000000000004E-4</c:v>
                  </c:pt>
                  <c:pt idx="3">
                    <c:v>4.0000000000000002E-4</c:v>
                  </c:pt>
                  <c:pt idx="4">
                    <c:v>2.9999999999999997E-4</c:v>
                  </c:pt>
                  <c:pt idx="5">
                    <c:v>5.0000000000000001E-4</c:v>
                  </c:pt>
                  <c:pt idx="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07-43F1-83D9-B207EC53F6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8.528329869132577E-4</c:v>
                </c:pt>
                <c:pt idx="1">
                  <c:v>-3.5227130215713279E-4</c:v>
                </c:pt>
                <c:pt idx="2">
                  <c:v>-8.3876886557680982E-4</c:v>
                </c:pt>
                <c:pt idx="3">
                  <c:v>-8.3897140411278814E-4</c:v>
                </c:pt>
                <c:pt idx="4">
                  <c:v>-1.4315991603850507E-3</c:v>
                </c:pt>
                <c:pt idx="5">
                  <c:v>-1.431801698921029E-3</c:v>
                </c:pt>
                <c:pt idx="6">
                  <c:v>-2.1354205729093544E-3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07-43F1-83D9-B207EC53F66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2975</c:v>
                </c:pt>
                <c:pt idx="2">
                  <c:v>4176</c:v>
                </c:pt>
                <c:pt idx="3">
                  <c:v>4176.5</c:v>
                </c:pt>
                <c:pt idx="4">
                  <c:v>5639.5</c:v>
                </c:pt>
                <c:pt idx="5">
                  <c:v>5640</c:v>
                </c:pt>
                <c:pt idx="6">
                  <c:v>7377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07-43F1-83D9-B207EC53F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83960"/>
        <c:axId val="1"/>
      </c:scatterChart>
      <c:valAx>
        <c:axId val="508083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83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451E0C1-91D8-A8AD-9848-FC08991BBC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32" sqref="I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6" t="s">
        <v>53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7">
        <v>54473.688000000002</v>
      </c>
      <c r="D7" s="12" t="s">
        <v>46</v>
      </c>
    </row>
    <row r="8" spans="1:7" s="5" customFormat="1" ht="12.95" customHeight="1" x14ac:dyDescent="0.2">
      <c r="A8" s="5" t="s">
        <v>3</v>
      </c>
      <c r="C8" s="37">
        <v>0.247389</v>
      </c>
      <c r="D8" s="12" t="s">
        <v>46</v>
      </c>
    </row>
    <row r="9" spans="1:7" s="5" customFormat="1" ht="12.95" customHeight="1" x14ac:dyDescent="0.2">
      <c r="A9" s="13" t="s">
        <v>30</v>
      </c>
      <c r="C9" s="14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8.528329869132577E-4</v>
      </c>
      <c r="D11" s="7"/>
      <c r="F11" s="17" t="str">
        <f>"F"&amp;E19</f>
        <v>F21</v>
      </c>
      <c r="G11" s="16" t="str">
        <f>"G"&amp;E19</f>
        <v>G21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-4.050770719564338E-7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60378.579092245367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56298.674517579428</v>
      </c>
      <c r="D15" s="18" t="s">
        <v>38</v>
      </c>
      <c r="E15" s="19">
        <f ca="1">ROUND(2*(E14-$C$7)/$C$8,0)/2+E13</f>
        <v>23870</v>
      </c>
    </row>
    <row r="16" spans="1:7" s="5" customFormat="1" ht="12.95" customHeight="1" x14ac:dyDescent="0.2">
      <c r="A16" s="8" t="s">
        <v>4</v>
      </c>
      <c r="C16" s="22">
        <f ca="1">+C8+C12</f>
        <v>0.24738859492292803</v>
      </c>
      <c r="D16" s="18" t="s">
        <v>39</v>
      </c>
      <c r="E16" s="16">
        <f ca="1">ROUND(2*(E14-$C$15)/$C$16,0)/2+E13</f>
        <v>16493</v>
      </c>
    </row>
    <row r="17" spans="1:19" s="5" customFormat="1" ht="12.95" customHeight="1" thickBot="1" x14ac:dyDescent="0.25">
      <c r="A17" s="18" t="s">
        <v>29</v>
      </c>
      <c r="C17" s="5">
        <f>COUNT(C21:C2191)</f>
        <v>7</v>
      </c>
      <c r="D17" s="18" t="s">
        <v>33</v>
      </c>
      <c r="E17" s="23">
        <f ca="1">+$C$15+$C$16*E16-15018.5-$C$9/24</f>
        <v>45360.750446976614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56298.674517579428</v>
      </c>
      <c r="D18" s="25">
        <f ca="1">+C16</f>
        <v>0.24738859492292803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21</v>
      </c>
      <c r="S19" s="5">
        <f ca="1">SQRT(SUM(S21:S50)/(COUNT(S21:S50)-1))</f>
        <v>1.6521886417475349E-3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54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54473.688000000002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8.528329869132577E-4</v>
      </c>
      <c r="Q21" s="32">
        <f>+C21-15018.5</f>
        <v>39455.188000000002</v>
      </c>
      <c r="S21" s="5">
        <f ca="1">+(O21-G21)^2</f>
        <v>7.2732410356738882E-7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55209.671600000001</v>
      </c>
      <c r="D22" s="3">
        <v>4.0000000000000002E-4</v>
      </c>
      <c r="E22" s="5">
        <f t="shared" ref="E22:E27" si="0">+(C22-C$7)/C$8</f>
        <v>2975.0053559374087</v>
      </c>
      <c r="F22" s="5">
        <f t="shared" ref="F22:F27" si="1">ROUND(2*E22,0)/2</f>
        <v>2975</v>
      </c>
      <c r="G22" s="5">
        <f t="shared" ref="G22:G27" si="2">+C22-(C$7+F22*C$8)</f>
        <v>1.3249999974505045E-3</v>
      </c>
      <c r="I22" s="5">
        <f t="shared" ref="I22:I27" si="3">+G22</f>
        <v>1.3249999974505045E-3</v>
      </c>
      <c r="O22" s="5">
        <f t="shared" ref="O22:O27" ca="1" si="4">+C$11+C$12*$F22</f>
        <v>-3.5227130215713279E-4</v>
      </c>
      <c r="Q22" s="32">
        <f t="shared" ref="Q22:Q27" si="5">+C22-15018.5</f>
        <v>40191.171600000001</v>
      </c>
      <c r="S22" s="5">
        <f t="shared" ref="S22:S27" ca="1" si="6">+(O22-G22)^2</f>
        <v>2.8132390124874925E-6</v>
      </c>
    </row>
    <row r="23" spans="1:19" s="5" customFormat="1" ht="12.95" customHeight="1" x14ac:dyDescent="0.2">
      <c r="A23" s="3" t="s">
        <v>49</v>
      </c>
      <c r="B23" s="4" t="s">
        <v>48</v>
      </c>
      <c r="C23" s="3">
        <v>55506.783499999998</v>
      </c>
      <c r="D23" s="3">
        <v>8.0000000000000004E-4</v>
      </c>
      <c r="E23" s="5">
        <f t="shared" si="0"/>
        <v>4175.9961033028785</v>
      </c>
      <c r="F23" s="5">
        <f t="shared" si="1"/>
        <v>4176</v>
      </c>
      <c r="G23" s="5">
        <f t="shared" si="2"/>
        <v>-9.6400000620633364E-4</v>
      </c>
      <c r="I23" s="5">
        <f t="shared" si="3"/>
        <v>-9.6400000620633364E-4</v>
      </c>
      <c r="O23" s="5">
        <f t="shared" ca="1" si="4"/>
        <v>-8.3876886557680982E-4</v>
      </c>
      <c r="Q23" s="32">
        <f t="shared" si="5"/>
        <v>40488.283499999998</v>
      </c>
      <c r="S23" s="5">
        <f t="shared" ca="1" si="6"/>
        <v>1.5682838583371572E-8</v>
      </c>
    </row>
    <row r="24" spans="1:19" s="5" customFormat="1" ht="12.95" customHeight="1" x14ac:dyDescent="0.2">
      <c r="A24" s="3" t="s">
        <v>49</v>
      </c>
      <c r="B24" s="4" t="s">
        <v>50</v>
      </c>
      <c r="C24" s="3">
        <v>55506.909200000002</v>
      </c>
      <c r="D24" s="3">
        <v>4.0000000000000002E-4</v>
      </c>
      <c r="E24" s="5">
        <f t="shared" si="0"/>
        <v>4176.5042099689153</v>
      </c>
      <c r="F24" s="5">
        <f t="shared" si="1"/>
        <v>4176.5</v>
      </c>
      <c r="G24" s="5">
        <f t="shared" si="2"/>
        <v>1.0414999997010455E-3</v>
      </c>
      <c r="I24" s="5">
        <f t="shared" si="3"/>
        <v>1.0414999997010455E-3</v>
      </c>
      <c r="O24" s="5">
        <f t="shared" ca="1" si="4"/>
        <v>-8.3897140411278814E-4</v>
      </c>
      <c r="Q24" s="32">
        <f t="shared" si="5"/>
        <v>40488.409200000002</v>
      </c>
      <c r="S24" s="5">
        <f t="shared" ca="1" si="6"/>
        <v>3.5361727005615699E-6</v>
      </c>
    </row>
    <row r="25" spans="1:19" s="5" customFormat="1" ht="12.95" customHeight="1" x14ac:dyDescent="0.2">
      <c r="A25" s="3" t="s">
        <v>51</v>
      </c>
      <c r="B25" s="4" t="s">
        <v>50</v>
      </c>
      <c r="C25" s="3">
        <v>55868.834600000002</v>
      </c>
      <c r="D25" s="3">
        <v>2.9999999999999997E-4</v>
      </c>
      <c r="E25" s="5">
        <f t="shared" si="0"/>
        <v>5639.4851832539043</v>
      </c>
      <c r="F25" s="5">
        <f t="shared" si="1"/>
        <v>5639.5</v>
      </c>
      <c r="G25" s="5">
        <f t="shared" si="2"/>
        <v>-3.6655000003520399E-3</v>
      </c>
      <c r="I25" s="5">
        <f t="shared" si="3"/>
        <v>-3.6655000003520399E-3</v>
      </c>
      <c r="O25" s="5">
        <f t="shared" ca="1" si="4"/>
        <v>-1.4315991603850507E-3</v>
      </c>
      <c r="Q25" s="32">
        <f t="shared" si="5"/>
        <v>40850.334600000002</v>
      </c>
      <c r="S25" s="5">
        <f t="shared" ca="1" si="6"/>
        <v>4.9903129628052197E-6</v>
      </c>
    </row>
    <row r="26" spans="1:19" s="5" customFormat="1" ht="12.95" customHeight="1" x14ac:dyDescent="0.2">
      <c r="A26" s="3" t="s">
        <v>51</v>
      </c>
      <c r="B26" s="4" t="s">
        <v>48</v>
      </c>
      <c r="C26" s="3">
        <v>55868.958899999998</v>
      </c>
      <c r="D26" s="3">
        <v>5.0000000000000001E-4</v>
      </c>
      <c r="E26" s="5">
        <f t="shared" si="0"/>
        <v>5639.9876308162284</v>
      </c>
      <c r="F26" s="5">
        <f t="shared" si="1"/>
        <v>5640</v>
      </c>
      <c r="G26" s="5">
        <f t="shared" si="2"/>
        <v>-3.0600000027334318E-3</v>
      </c>
      <c r="I26" s="5">
        <f t="shared" si="3"/>
        <v>-3.0600000027334318E-3</v>
      </c>
      <c r="O26" s="5">
        <f t="shared" ca="1" si="4"/>
        <v>-1.431801698921029E-3</v>
      </c>
      <c r="Q26" s="32">
        <f t="shared" si="5"/>
        <v>40850.458899999998</v>
      </c>
      <c r="S26" s="5">
        <f t="shared" ca="1" si="6"/>
        <v>2.6510297165375855E-6</v>
      </c>
    </row>
    <row r="27" spans="1:19" s="5" customFormat="1" ht="12.95" customHeight="1" x14ac:dyDescent="0.2">
      <c r="A27" s="33" t="s">
        <v>52</v>
      </c>
      <c r="B27" s="34" t="s">
        <v>48</v>
      </c>
      <c r="C27" s="35">
        <v>56298.675799999997</v>
      </c>
      <c r="D27" s="35">
        <v>2.0000000000000001E-4</v>
      </c>
      <c r="E27" s="5">
        <f t="shared" si="0"/>
        <v>7376.9965519889538</v>
      </c>
      <c r="F27" s="5">
        <f t="shared" si="1"/>
        <v>7377</v>
      </c>
      <c r="G27" s="5">
        <f t="shared" si="2"/>
        <v>-8.5300000500865281E-4</v>
      </c>
      <c r="I27" s="5">
        <f t="shared" si="3"/>
        <v>-8.5300000500865281E-4</v>
      </c>
      <c r="O27" s="5">
        <f t="shared" ca="1" si="4"/>
        <v>-2.1354205729093544E-3</v>
      </c>
      <c r="Q27" s="32">
        <f t="shared" si="5"/>
        <v>41280.175799999997</v>
      </c>
      <c r="S27" s="5">
        <f t="shared" ca="1" si="6"/>
        <v>1.6446025129747578E-6</v>
      </c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s="5" customFormat="1" ht="12.95" customHeight="1" x14ac:dyDescent="0.2">
      <c r="C34" s="11"/>
      <c r="D34" s="11"/>
    </row>
    <row r="35" spans="3:17" s="5" customFormat="1" ht="12.95" customHeight="1" x14ac:dyDescent="0.2">
      <c r="C35" s="11"/>
      <c r="D35" s="11"/>
    </row>
    <row r="36" spans="3:17" s="5" customFormat="1" ht="12.95" customHeight="1" x14ac:dyDescent="0.2">
      <c r="C36" s="11"/>
      <c r="D36" s="11"/>
    </row>
    <row r="37" spans="3:17" s="5" customFormat="1" ht="12.95" customHeight="1" x14ac:dyDescent="0.2">
      <c r="C37" s="11"/>
      <c r="D37" s="1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2024-03-09T00:53:53Z</dcterms:modified>
</cp:coreProperties>
</file>