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0033D5D-9025-4BB8-90F5-28196D247AF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I23" i="1"/>
  <c r="R23" i="1"/>
  <c r="E24" i="1"/>
  <c r="F24" i="1"/>
  <c r="G24" i="1"/>
  <c r="E25" i="1"/>
  <c r="F25" i="1"/>
  <c r="G25" i="1"/>
  <c r="I25" i="1"/>
  <c r="S25" i="1"/>
  <c r="S19" i="1"/>
  <c r="E19" i="1"/>
  <c r="E26" i="1"/>
  <c r="F26" i="1"/>
  <c r="G26" i="1"/>
  <c r="Q22" i="1"/>
  <c r="Q23" i="1"/>
  <c r="Q24" i="1"/>
  <c r="Q25" i="1"/>
  <c r="Q26" i="1"/>
  <c r="C21" i="1"/>
  <c r="G21" i="1"/>
  <c r="A21" i="1"/>
  <c r="C13" i="1"/>
  <c r="E21" i="1"/>
  <c r="F21" i="1"/>
  <c r="F12" i="1"/>
  <c r="D14" i="1"/>
  <c r="D13" i="1"/>
  <c r="C14" i="1"/>
  <c r="C17" i="1"/>
  <c r="Q21" i="1"/>
  <c r="I22" i="1"/>
  <c r="R22" i="1"/>
  <c r="I24" i="1"/>
  <c r="R24" i="1"/>
  <c r="H21" i="1"/>
  <c r="R21" i="1"/>
  <c r="R26" i="1"/>
  <c r="I26" i="1"/>
  <c r="R19" i="1"/>
  <c r="E18" i="1"/>
  <c r="D11" i="1"/>
  <c r="D12" i="1"/>
  <c r="C11" i="1"/>
  <c r="D16" i="1" l="1"/>
  <c r="P22" i="1"/>
  <c r="P24" i="1"/>
  <c r="P26" i="1"/>
  <c r="D15" i="1"/>
  <c r="P21" i="1"/>
  <c r="P25" i="1"/>
  <c r="P23" i="1"/>
  <c r="F13" i="1"/>
  <c r="C12" i="1"/>
  <c r="C16" i="1" l="1"/>
  <c r="D18" i="1" s="1"/>
  <c r="C15" i="1"/>
  <c r="O24" i="1"/>
  <c r="O23" i="1"/>
  <c r="O26" i="1"/>
  <c r="O25" i="1"/>
  <c r="O22" i="1"/>
  <c r="O21" i="1"/>
  <c r="C18" i="1" l="1"/>
  <c r="F14" i="1"/>
  <c r="F15" i="1" s="1"/>
</calcChain>
</file>

<file path=xl/sharedStrings.xml><?xml version="1.0" encoding="utf-8"?>
<sst xmlns="http://schemas.openxmlformats.org/spreadsheetml/2006/main" count="66" uniqueCount="55">
  <si>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</si>
  <si>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</si>
  <si>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</si>
  <si>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</si>
  <si>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</si>
  <si>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</si>
  <si>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</si>
  <si>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</si>
  <si>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</si>
  <si>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</si>
  <si>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</si>
  <si>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</si>
  <si>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</si>
  <si>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</si>
  <si>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</si>
  <si>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</si>
  <si>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</si>
  <si>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</si>
  <si>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</si>
  <si>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</si>
  <si>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</si>
  <si>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</si>
  <si>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</si>
  <si>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</si>
  <si>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</si>
  <si>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</si>
  <si>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</si>
  <si>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</si>
  <si>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</si>
  <si>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</si>
  <si>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</si>
  <si>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</si>
  <si>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</si>
  <si>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S3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</si>
  <si>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</si>
  <si>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</si>
  <si>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</si>
  <si>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</si>
  <si>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</si>
  <si>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</si>
  <si>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</si>
  <si>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</si>
  <si>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LU Tel / GSC 8358-1895</t>
  </si>
  <si>
    <t>Tel_LU.xls</t>
  </si>
  <si>
    <t>EA/SD:</t>
  </si>
  <si>
    <t>Constell:</t>
  </si>
  <si>
    <t>Tel</t>
  </si>
  <si>
    <t>LU Tel</t>
  </si>
  <si>
    <t>G8358-1895</t>
  </si>
  <si>
    <t>not avail.</t>
  </si>
  <si>
    <t>GRAV</t>
  </si>
  <si>
    <t>VSS_2013-01-28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</si>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</sst>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Tel - O-C Diagr.</a:t>
            </a:r>
          </a:p>
        </c:rich>
      </c:tx>
      <c:layout>
        <c:manualLayout>
          <c:xMode val="edge"/>
          <c:yMode val="edge"/>
          <c:x val="0.3822580645161290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8.0999999999999996E-4</c:v>
                  </c:pt>
                  <c:pt idx="2">
                    <c:v>3.0000000000000001E-6</c:v>
                  </c:pt>
                  <c:pt idx="3">
                    <c:v>7.1000000000000002E-4</c:v>
                  </c:pt>
                  <c:pt idx="4">
                    <c:v>3.2000000000000002E-3</c:v>
                  </c:pt>
                  <c:pt idx="5">
                    <c:v>3.3E-4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8.0999999999999996E-4</c:v>
                  </c:pt>
                  <c:pt idx="2">
                    <c:v>3.0000000000000001E-6</c:v>
                  </c:pt>
                  <c:pt idx="3">
                    <c:v>7.1000000000000002E-4</c:v>
                  </c:pt>
                  <c:pt idx="4">
                    <c:v>3.2000000000000002E-3</c:v>
                  </c:pt>
                  <c:pt idx="5">
                    <c:v>3.3E-4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35-424B-9C7F-644E6B8EA0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1.8819999997504056E-2</c:v>
                </c:pt>
                <c:pt idx="2">
                  <c:v>2.1441999997477978E-2</c:v>
                </c:pt>
                <c:pt idx="3">
                  <c:v>2.217999999265885E-2</c:v>
                </c:pt>
                <c:pt idx="4">
                  <c:v>-1.7950000037671998E-3</c:v>
                </c:pt>
                <c:pt idx="5">
                  <c:v>2.2929999999178108E-2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35-424B-9C7F-644E6B8EA0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35-424B-9C7F-644E6B8EA0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35-424B-9C7F-644E6B8EA0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35-424B-9C7F-644E6B8EA0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35-424B-9C7F-644E6B8EA0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35-424B-9C7F-644E6B8E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030632"/>
        <c:axId val="1"/>
      </c:scatterChart>
      <c:valAx>
        <c:axId val="502030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030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Tel - Prim. O-C Diagr.</a:t>
            </a:r>
          </a:p>
        </c:rich>
      </c:tx>
      <c:layout>
        <c:manualLayout>
          <c:xMode val="edge"/>
          <c:yMode val="edge"/>
          <c:x val="0.3056135238812404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1">
                  <c:v>1.8819999997504056E-2</c:v>
                </c:pt>
                <c:pt idx="2">
                  <c:v>2.1441999997477978E-2</c:v>
                </c:pt>
                <c:pt idx="3">
                  <c:v>2.217999999265885E-2</c:v>
                </c:pt>
                <c:pt idx="5">
                  <c:v>2.2929999999178108E-2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E-4B2A-94F4-A84575F9F780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4.2613330321055604E-5</c:v>
                </c:pt>
                <c:pt idx="1">
                  <c:v>1.8999142185469685E-2</c:v>
                </c:pt>
                <c:pt idx="2">
                  <c:v>2.0655616360791707E-2</c:v>
                </c:pt>
                <c:pt idx="3">
                  <c:v>2.2732269351317367E-2</c:v>
                </c:pt>
                <c:pt idx="4">
                  <c:v>2.2922157854342089E-2</c:v>
                </c:pt>
                <c:pt idx="5">
                  <c:v>2.2942358758919184E-2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2E-4B2A-94F4-A84575F9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56128"/>
        <c:axId val="1"/>
      </c:scatterChart>
      <c:valAx>
        <c:axId val="57225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56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Tel- Sec. O-C Diagr.</a:t>
            </a:r>
          </a:p>
        </c:rich>
      </c:tx>
      <c:layout>
        <c:manualLayout>
          <c:xMode val="edge"/>
          <c:yMode val="edge"/>
          <c:x val="0.318367561197707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91856257828702"/>
          <c:y val="0.1458966565349544"/>
          <c:w val="0.7469395198297191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-1.7950000037671998E-3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32-4252-99A6-A7CD4DAA0D7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2346</c:v>
                </c:pt>
                <c:pt idx="2">
                  <c:v>2551</c:v>
                </c:pt>
                <c:pt idx="3">
                  <c:v>2808</c:v>
                </c:pt>
                <c:pt idx="4">
                  <c:v>2831.5</c:v>
                </c:pt>
                <c:pt idx="5">
                  <c:v>2834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32-4252-99A6-A7CD4DAA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453640"/>
        <c:axId val="1"/>
      </c:scatterChart>
      <c:valAx>
        <c:axId val="39845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081696930740797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45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40820611709250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9525</xdr:rowOff>
    </xdr:from>
    <xdr:to>
      <xdr:col>18</xdr:col>
      <xdr:colOff>485775</xdr:colOff>
      <xdr:row>18</xdr:row>
      <xdr:rowOff>85725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DA648647-5E0E-F37B-C328-8886F0F42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9525</xdr:colOff>
      <xdr:row>20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64ADD1-F8FF-B7CE-50D1-179AA84D5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21</xdr:row>
      <xdr:rowOff>66675</xdr:rowOff>
    </xdr:from>
    <xdr:to>
      <xdr:col>12</xdr:col>
      <xdr:colOff>19049</xdr:colOff>
      <xdr:row>41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3C17744-A4EC-2FA3-AC32-960B045B2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12" customFormat="1" ht="20.25" x14ac:dyDescent="0.2">
      <c r="A1" s="45" t="s">
        <v>42</v>
      </c>
      <c r="E1" s="12" t="s">
        <v>43</v>
      </c>
    </row>
    <row r="2" spans="1:6" s="12" customFormat="1" ht="12.95" customHeight="1" x14ac:dyDescent="0.2">
      <c r="A2" s="12" t="s">
        <v>17</v>
      </c>
      <c r="B2" s="12" t="s">
        <v>44</v>
      </c>
      <c r="C2" s="13" t="s">
        <v>45</v>
      </c>
      <c r="D2" s="14" t="s">
        <v>46</v>
      </c>
      <c r="E2" s="15" t="s">
        <v>47</v>
      </c>
    </row>
    <row r="3" spans="1:6" s="12" customFormat="1" ht="12.95" customHeight="1" thickBot="1" x14ac:dyDescent="0.25">
      <c r="E3" s="12" t="s">
        <v>48</v>
      </c>
    </row>
    <row r="4" spans="1:6" s="12" customFormat="1" ht="12.95" customHeight="1" thickTop="1" thickBot="1" x14ac:dyDescent="0.25">
      <c r="A4" s="16" t="s">
        <v>0</v>
      </c>
      <c r="C4" s="17" t="s">
        <v>49</v>
      </c>
      <c r="D4" s="18" t="s">
        <v>49</v>
      </c>
    </row>
    <row r="5" spans="1:6" s="12" customFormat="1" ht="12.95" customHeight="1" thickTop="1" x14ac:dyDescent="0.2">
      <c r="A5" s="19" t="s">
        <v>34</v>
      </c>
      <c r="C5" s="20">
        <v>-9.5</v>
      </c>
      <c r="D5" s="12" t="s">
        <v>35</v>
      </c>
    </row>
    <row r="6" spans="1:6" s="12" customFormat="1" ht="12.95" customHeight="1" x14ac:dyDescent="0.2">
      <c r="A6" s="16" t="s">
        <v>1</v>
      </c>
    </row>
    <row r="7" spans="1:6" s="12" customFormat="1" ht="12.95" customHeight="1" x14ac:dyDescent="0.2">
      <c r="A7" s="12" t="s">
        <v>2</v>
      </c>
      <c r="C7" s="12">
        <v>52086.66</v>
      </c>
      <c r="D7" s="21" t="s">
        <v>50</v>
      </c>
    </row>
    <row r="8" spans="1:6" s="12" customFormat="1" ht="12.95" customHeight="1" x14ac:dyDescent="0.2">
      <c r="A8" s="12" t="s">
        <v>3</v>
      </c>
      <c r="C8" s="12">
        <v>1.5717300000000001</v>
      </c>
      <c r="D8" s="21" t="s">
        <v>50</v>
      </c>
    </row>
    <row r="9" spans="1:6" s="12" customFormat="1" ht="12.95" customHeight="1" x14ac:dyDescent="0.2">
      <c r="A9" s="23" t="s">
        <v>30</v>
      </c>
      <c r="B9" s="23"/>
      <c r="C9" s="24">
        <v>21</v>
      </c>
      <c r="D9" s="24">
        <v>21</v>
      </c>
    </row>
    <row r="10" spans="1:6" s="12" customFormat="1" ht="12.95" customHeight="1" thickBot="1" x14ac:dyDescent="0.25">
      <c r="C10" s="25" t="s">
        <v>19</v>
      </c>
      <c r="D10" s="25" t="s">
        <v>20</v>
      </c>
    </row>
    <row r="11" spans="1:6" s="12" customFormat="1" ht="12.95" customHeight="1" x14ac:dyDescent="0.2">
      <c r="A11" s="12" t="s">
        <v>14</v>
      </c>
      <c r="C11" s="26">
        <f ca="1">INTERCEPT(INDIRECT(C14):R$935,INDIRECT(C13):$F$935)</f>
        <v>4.2613330321055604E-5</v>
      </c>
      <c r="D11" s="26" t="e">
        <f ca="1">INTERCEPT(INDIRECT(D14):S$935,INDIRECT(D13):$F$935)</f>
        <v>#DIV/0!</v>
      </c>
      <c r="E11" s="23" t="s">
        <v>37</v>
      </c>
      <c r="F11" s="12">
        <v>1</v>
      </c>
    </row>
    <row r="12" spans="1:6" s="12" customFormat="1" ht="12.95" customHeight="1" x14ac:dyDescent="0.2">
      <c r="A12" s="12" t="s">
        <v>15</v>
      </c>
      <c r="C12" s="26">
        <f ca="1">SLOPE(INDIRECT(C14):R$935,INDIRECT(C13):$F$935)</f>
        <v>8.0803618308391424E-6</v>
      </c>
      <c r="D12" s="26" t="e">
        <f ca="1">SLOPE(INDIRECT(D14):S$935,INDIRECT(D13):$F$935)</f>
        <v>#DIV/0!</v>
      </c>
      <c r="E12" s="23" t="s">
        <v>38</v>
      </c>
      <c r="F12" s="27">
        <f ca="1">NOW()+15018.5+$C$5/24</f>
        <v>60378.597289699072</v>
      </c>
    </row>
    <row r="13" spans="1:6" s="12" customFormat="1" ht="12.95" customHeight="1" x14ac:dyDescent="0.2">
      <c r="A13" s="23" t="s">
        <v>31</v>
      </c>
      <c r="B13" s="23"/>
      <c r="C13" s="24" t="str">
        <f>"F"&amp;C9</f>
        <v>F21</v>
      </c>
      <c r="D13" s="24" t="str">
        <f>"F"&amp;D9</f>
        <v>F21</v>
      </c>
      <c r="E13" s="23" t="s">
        <v>39</v>
      </c>
      <c r="F13" s="27">
        <f ca="1">ROUND(2*(F12-$C$7)/$C$8,0)/2+F11</f>
        <v>5276.5</v>
      </c>
    </row>
    <row r="14" spans="1:6" s="12" customFormat="1" ht="12.95" customHeight="1" x14ac:dyDescent="0.2">
      <c r="A14" s="23" t="s">
        <v>32</v>
      </c>
      <c r="B14" s="23"/>
      <c r="C14" s="24" t="str">
        <f>"R"&amp;C9</f>
        <v>R21</v>
      </c>
      <c r="D14" s="24" t="str">
        <f>"S"&amp;D9</f>
        <v>S21</v>
      </c>
      <c r="E14" s="23" t="s">
        <v>40</v>
      </c>
      <c r="F14" s="26">
        <f ca="1">ROUND(2*(F12-$C$15)/$C$16,0)/2+F11</f>
        <v>2442.5</v>
      </c>
    </row>
    <row r="15" spans="1:6" s="12" customFormat="1" ht="12.95" customHeight="1" x14ac:dyDescent="0.2">
      <c r="A15" s="28" t="s">
        <v>16</v>
      </c>
      <c r="C15" s="29">
        <f ca="1">($C7+C11)+($C8+C12)*INT(MAX($F21:$F3533))</f>
        <v>56540.965762358763</v>
      </c>
      <c r="D15" s="29" t="e">
        <f ca="1">($C7+D11)+($C8+D12)*INT(MAX($F21:$F3533))</f>
        <v>#DIV/0!</v>
      </c>
      <c r="E15" s="23" t="s">
        <v>41</v>
      </c>
      <c r="F15" s="30">
        <f ca="1">+$C$15+$C$16*F14-15018.5-$C$5/24</f>
        <v>45361.83185697587</v>
      </c>
    </row>
    <row r="16" spans="1:6" s="12" customFormat="1" ht="12.95" customHeight="1" x14ac:dyDescent="0.2">
      <c r="A16" s="16" t="s">
        <v>4</v>
      </c>
      <c r="C16" s="31">
        <f ca="1">+$C8+C12</f>
        <v>1.5717380803618308</v>
      </c>
      <c r="D16" s="26" t="e">
        <f ca="1">+$C8+D12</f>
        <v>#DIV/0!</v>
      </c>
      <c r="E16" s="32"/>
      <c r="F16" s="32" t="s">
        <v>36</v>
      </c>
    </row>
    <row r="17" spans="1:19" s="12" customFormat="1" ht="12.95" customHeight="1" thickBot="1" x14ac:dyDescent="0.25">
      <c r="A17" s="23" t="s">
        <v>29</v>
      </c>
      <c r="C17" s="12">
        <f>COUNT(C21:C1247)</f>
        <v>6</v>
      </c>
    </row>
    <row r="18" spans="1:19" s="12" customFormat="1" ht="12.95" customHeight="1" thickTop="1" thickBot="1" x14ac:dyDescent="0.25">
      <c r="A18" s="16" t="s">
        <v>22</v>
      </c>
      <c r="C18" s="33">
        <f ca="1">+C15</f>
        <v>56540.965762358763</v>
      </c>
      <c r="D18" s="34">
        <f ca="1">+C16</f>
        <v>1.5717380803618308</v>
      </c>
      <c r="E18" s="35">
        <f>R19</f>
        <v>5</v>
      </c>
    </row>
    <row r="19" spans="1:19" s="12" customFormat="1" ht="12.95" customHeight="1" thickTop="1" thickBot="1" x14ac:dyDescent="0.25">
      <c r="A19" s="16" t="s">
        <v>23</v>
      </c>
      <c r="C19" s="36">
        <v>56537.011700000003</v>
      </c>
      <c r="D19" s="37">
        <v>1.5717380803618308</v>
      </c>
      <c r="E19" s="35">
        <f>S19</f>
        <v>1</v>
      </c>
      <c r="R19" s="12">
        <f>COUNT(R21:R322)</f>
        <v>5</v>
      </c>
      <c r="S19" s="12">
        <f>COUNT(S21:S322)</f>
        <v>1</v>
      </c>
    </row>
    <row r="20" spans="1:19" s="12" customFormat="1" ht="12.95" customHeight="1" thickTop="1" thickBot="1" x14ac:dyDescent="0.25">
      <c r="A20" s="25" t="s">
        <v>5</v>
      </c>
      <c r="B20" s="25" t="s">
        <v>6</v>
      </c>
      <c r="C20" s="25" t="s">
        <v>7</v>
      </c>
      <c r="D20" s="25" t="s">
        <v>12</v>
      </c>
      <c r="E20" s="25" t="s">
        <v>8</v>
      </c>
      <c r="F20" s="25" t="s">
        <v>9</v>
      </c>
      <c r="G20" s="25" t="s">
        <v>10</v>
      </c>
      <c r="H20" s="38" t="s">
        <v>11</v>
      </c>
      <c r="I20" s="38" t="s">
        <v>54</v>
      </c>
      <c r="J20" s="38" t="s">
        <v>33</v>
      </c>
      <c r="K20" s="38" t="s">
        <v>26</v>
      </c>
      <c r="L20" s="38" t="s">
        <v>27</v>
      </c>
      <c r="M20" s="38" t="s">
        <v>18</v>
      </c>
      <c r="N20" s="38" t="s">
        <v>21</v>
      </c>
      <c r="O20" s="38" t="s">
        <v>24</v>
      </c>
      <c r="P20" s="39" t="s">
        <v>25</v>
      </c>
      <c r="Q20" s="25" t="s">
        <v>13</v>
      </c>
      <c r="R20" s="40" t="s">
        <v>19</v>
      </c>
      <c r="S20" s="40" t="s">
        <v>20</v>
      </c>
    </row>
    <row r="21" spans="1:19" s="12" customFormat="1" ht="12.95" customHeight="1" x14ac:dyDescent="0.2">
      <c r="A21" s="12" t="str">
        <f>D7</f>
        <v>GRAV</v>
      </c>
      <c r="C21" s="22">
        <f>C$7</f>
        <v>52086.66</v>
      </c>
      <c r="D21" s="22" t="s">
        <v>28</v>
      </c>
      <c r="E21" s="12">
        <f t="shared" ref="E21:E26" si="0">+(C21-C$7)/C$8</f>
        <v>0</v>
      </c>
      <c r="F21" s="12">
        <f t="shared" ref="F21:F26" si="1">ROUND(2*E21,0)/2</f>
        <v>0</v>
      </c>
      <c r="G21" s="12">
        <f t="shared" ref="G21:G26" si="2">+C21-(C$7+F21*C$8)</f>
        <v>0</v>
      </c>
      <c r="H21" s="12">
        <f t="shared" ref="H21:H26" si="3">+G21</f>
        <v>0</v>
      </c>
      <c r="O21" s="12">
        <f t="shared" ref="O21:P26" ca="1" si="4">+C$11+C$12*$F21</f>
        <v>4.2613330321055604E-5</v>
      </c>
      <c r="P21" s="12" t="e">
        <f t="shared" ca="1" si="4"/>
        <v>#DIV/0!</v>
      </c>
      <c r="Q21" s="41">
        <f t="shared" ref="Q21:Q26" si="5">+C21-15018.5</f>
        <v>37068.160000000003</v>
      </c>
      <c r="R21" s="12">
        <f>G21</f>
        <v>0</v>
      </c>
    </row>
    <row r="22" spans="1:19" s="12" customFormat="1" ht="12.95" customHeight="1" x14ac:dyDescent="0.2">
      <c r="A22" s="42" t="s">
        <v>51</v>
      </c>
      <c r="B22" s="43" t="s">
        <v>52</v>
      </c>
      <c r="C22" s="44">
        <v>55773.957399999999</v>
      </c>
      <c r="D22" s="44">
        <v>8.0999999999999996E-4</v>
      </c>
      <c r="E22" s="12">
        <f t="shared" si="0"/>
        <v>2346.0119740667897</v>
      </c>
      <c r="F22" s="12">
        <f t="shared" si="1"/>
        <v>2346</v>
      </c>
      <c r="G22" s="12">
        <f t="shared" si="2"/>
        <v>1.8819999997504056E-2</v>
      </c>
      <c r="I22" s="12">
        <f>+G22</f>
        <v>1.8819999997504056E-2</v>
      </c>
      <c r="O22" s="12">
        <f t="shared" ca="1" si="4"/>
        <v>1.8999142185469685E-2</v>
      </c>
      <c r="P22" s="12" t="e">
        <f t="shared" ca="1" si="4"/>
        <v>#DIV/0!</v>
      </c>
      <c r="Q22" s="41">
        <f t="shared" si="5"/>
        <v>40755.457399999999</v>
      </c>
      <c r="R22" s="12">
        <f>G22</f>
        <v>1.8819999997504056E-2</v>
      </c>
    </row>
    <row r="23" spans="1:19" s="12" customFormat="1" ht="12.95" customHeight="1" x14ac:dyDescent="0.2">
      <c r="A23" s="42" t="s">
        <v>51</v>
      </c>
      <c r="B23" s="43" t="s">
        <v>52</v>
      </c>
      <c r="C23" s="44">
        <v>56096.164671999999</v>
      </c>
      <c r="D23" s="44">
        <v>3.0000000000000001E-6</v>
      </c>
      <c r="E23" s="12">
        <f t="shared" si="0"/>
        <v>2551.0136422922483</v>
      </c>
      <c r="F23" s="12">
        <f t="shared" si="1"/>
        <v>2551</v>
      </c>
      <c r="G23" s="12">
        <f t="shared" si="2"/>
        <v>2.1441999997477978E-2</v>
      </c>
      <c r="I23" s="12">
        <f>+G23</f>
        <v>2.1441999997477978E-2</v>
      </c>
      <c r="O23" s="12">
        <f t="shared" ca="1" si="4"/>
        <v>2.0655616360791707E-2</v>
      </c>
      <c r="P23" s="12" t="e">
        <f t="shared" ca="1" si="4"/>
        <v>#DIV/0!</v>
      </c>
      <c r="Q23" s="41">
        <f t="shared" si="5"/>
        <v>41077.664671999999</v>
      </c>
      <c r="R23" s="12">
        <f>G23</f>
        <v>2.1441999997477978E-2</v>
      </c>
    </row>
    <row r="24" spans="1:19" s="12" customFormat="1" ht="12.95" customHeight="1" x14ac:dyDescent="0.2">
      <c r="A24" s="42" t="s">
        <v>51</v>
      </c>
      <c r="B24" s="43" t="s">
        <v>52</v>
      </c>
      <c r="C24" s="44">
        <v>56500.100019999998</v>
      </c>
      <c r="D24" s="44">
        <v>7.1000000000000002E-4</v>
      </c>
      <c r="E24" s="12">
        <f t="shared" si="0"/>
        <v>2808.0141118385436</v>
      </c>
      <c r="F24" s="12">
        <f t="shared" si="1"/>
        <v>2808</v>
      </c>
      <c r="G24" s="12">
        <f t="shared" si="2"/>
        <v>2.217999999265885E-2</v>
      </c>
      <c r="I24" s="12">
        <f>+G24</f>
        <v>2.217999999265885E-2</v>
      </c>
      <c r="O24" s="12">
        <f t="shared" ca="1" si="4"/>
        <v>2.2732269351317367E-2</v>
      </c>
      <c r="P24" s="12" t="e">
        <f t="shared" ca="1" si="4"/>
        <v>#DIV/0!</v>
      </c>
      <c r="Q24" s="41">
        <f t="shared" si="5"/>
        <v>41481.600019999998</v>
      </c>
      <c r="R24" s="12">
        <f>G24</f>
        <v>2.217999999265885E-2</v>
      </c>
    </row>
    <row r="25" spans="1:19" s="12" customFormat="1" ht="12.95" customHeight="1" x14ac:dyDescent="0.2">
      <c r="A25" s="42" t="s">
        <v>51</v>
      </c>
      <c r="B25" s="43" t="s">
        <v>53</v>
      </c>
      <c r="C25" s="44">
        <v>56537.011700000003</v>
      </c>
      <c r="D25" s="44">
        <v>3.2000000000000002E-3</v>
      </c>
      <c r="E25" s="12">
        <f t="shared" si="0"/>
        <v>2831.4988579463388</v>
      </c>
      <c r="F25" s="12">
        <f t="shared" si="1"/>
        <v>2831.5</v>
      </c>
      <c r="G25" s="12">
        <f t="shared" si="2"/>
        <v>-1.7950000037671998E-3</v>
      </c>
      <c r="I25" s="12">
        <f>+G25</f>
        <v>-1.7950000037671998E-3</v>
      </c>
      <c r="O25" s="12">
        <f t="shared" ca="1" si="4"/>
        <v>2.2922157854342089E-2</v>
      </c>
      <c r="P25" s="12" t="e">
        <f t="shared" ca="1" si="4"/>
        <v>#DIV/0!</v>
      </c>
      <c r="Q25" s="41">
        <f t="shared" si="5"/>
        <v>41518.511700000003</v>
      </c>
      <c r="S25" s="12">
        <f>G25</f>
        <v>-1.7950000037671998E-3</v>
      </c>
    </row>
    <row r="26" spans="1:19" s="12" customFormat="1" ht="12.95" customHeight="1" x14ac:dyDescent="0.2">
      <c r="A26" s="42" t="s">
        <v>51</v>
      </c>
      <c r="B26" s="43" t="s">
        <v>52</v>
      </c>
      <c r="C26" s="44">
        <v>56540.965750000003</v>
      </c>
      <c r="D26" s="44">
        <v>3.3E-4</v>
      </c>
      <c r="E26" s="12">
        <f t="shared" si="0"/>
        <v>2834.0145890197423</v>
      </c>
      <c r="F26" s="12">
        <f t="shared" si="1"/>
        <v>2834</v>
      </c>
      <c r="G26" s="12">
        <f t="shared" si="2"/>
        <v>2.2929999999178108E-2</v>
      </c>
      <c r="I26" s="12">
        <f>+G26</f>
        <v>2.2929999999178108E-2</v>
      </c>
      <c r="O26" s="12">
        <f t="shared" ca="1" si="4"/>
        <v>2.2942358758919184E-2</v>
      </c>
      <c r="P26" s="12" t="e">
        <f t="shared" ca="1" si="4"/>
        <v>#DIV/0!</v>
      </c>
      <c r="Q26" s="41">
        <f t="shared" si="5"/>
        <v>41522.465750000003</v>
      </c>
      <c r="R26" s="12">
        <f>G26</f>
        <v>2.2929999999178108E-2</v>
      </c>
    </row>
    <row r="27" spans="1:19" x14ac:dyDescent="0.2">
      <c r="A27" s="2"/>
      <c r="B27" s="2"/>
      <c r="C27" s="3"/>
      <c r="D27" s="3"/>
      <c r="Q27" s="1"/>
    </row>
    <row r="28" spans="1:19" x14ac:dyDescent="0.2">
      <c r="A28" s="2"/>
      <c r="B28" s="2"/>
      <c r="C28" s="3"/>
      <c r="D28" s="3"/>
      <c r="Q28" s="1"/>
    </row>
    <row r="29" spans="1:19" x14ac:dyDescent="0.2">
      <c r="A29" s="7"/>
      <c r="B29" s="8"/>
      <c r="C29" s="9"/>
      <c r="D29" s="9"/>
      <c r="Q29" s="1"/>
    </row>
    <row r="30" spans="1:19" x14ac:dyDescent="0.2">
      <c r="A30" s="4"/>
      <c r="B30" s="5"/>
      <c r="C30" s="3"/>
      <c r="D30" s="6"/>
      <c r="Q30" s="1"/>
    </row>
    <row r="31" spans="1:19" x14ac:dyDescent="0.2">
      <c r="A31" s="7"/>
      <c r="B31" s="10"/>
      <c r="C31" s="3"/>
      <c r="D31" s="3"/>
      <c r="Q31" s="1"/>
    </row>
    <row r="32" spans="1:19" x14ac:dyDescent="0.2">
      <c r="A32" s="7"/>
      <c r="B32" s="10"/>
      <c r="C32" s="3"/>
      <c r="D32" s="3"/>
      <c r="Q32" s="1"/>
    </row>
    <row r="33" spans="1:17" x14ac:dyDescent="0.2">
      <c r="A33" s="11"/>
      <c r="B33" s="5"/>
      <c r="C33" s="3"/>
      <c r="D33" s="6"/>
      <c r="Q33" s="1"/>
    </row>
    <row r="34" spans="1:17" x14ac:dyDescent="0.2">
      <c r="A34" s="11"/>
      <c r="B34" s="5"/>
      <c r="C34" s="3"/>
      <c r="D34" s="6"/>
      <c r="Q34" s="1"/>
    </row>
    <row r="35" spans="1:17" x14ac:dyDescent="0.2">
      <c r="A35" s="11"/>
      <c r="B35" s="5"/>
      <c r="C35" s="3"/>
      <c r="D35" s="6"/>
      <c r="Q35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2024-03-09T01:20:05Z</dcterms:modified>
</cp:coreProperties>
</file>