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0B46E33-9AC6-491C-AC5D-897F840302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L23" i="1" s="1"/>
  <c r="Q23" i="1"/>
  <c r="E24" i="1"/>
  <c r="F24" i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8" i="1"/>
  <c r="F28" i="1" s="1"/>
  <c r="G28" i="1" s="1"/>
  <c r="L28" i="1" s="1"/>
  <c r="Q28" i="1"/>
  <c r="E29" i="1"/>
  <c r="F29" i="1" s="1"/>
  <c r="G29" i="1" s="1"/>
  <c r="L29" i="1" s="1"/>
  <c r="Q29" i="1"/>
  <c r="E27" i="1"/>
  <c r="F27" i="1" s="1"/>
  <c r="G27" i="1" s="1"/>
  <c r="K27" i="1" s="1"/>
  <c r="Q27" i="1"/>
  <c r="E30" i="1"/>
  <c r="F30" i="1" s="1"/>
  <c r="G30" i="1" s="1"/>
  <c r="K30" i="1" s="1"/>
  <c r="Q30" i="1"/>
  <c r="E22" i="1"/>
  <c r="F22" i="1" s="1"/>
  <c r="G22" i="1" s="1"/>
  <c r="I22" i="1" s="1"/>
  <c r="Q22" i="1"/>
  <c r="D9" i="1"/>
  <c r="E21" i="1"/>
  <c r="F21" i="1" s="1"/>
  <c r="G21" i="1" s="1"/>
  <c r="I21" i="1" s="1"/>
  <c r="E9" i="1"/>
  <c r="F16" i="1"/>
  <c r="F17" i="1" s="1"/>
  <c r="C17" i="1"/>
  <c r="Q21" i="1"/>
  <c r="C12" i="1"/>
  <c r="C11" i="1"/>
  <c r="O24" i="1" l="1"/>
  <c r="O29" i="1"/>
  <c r="O23" i="1"/>
  <c r="O28" i="1"/>
  <c r="O26" i="1"/>
  <c r="O25" i="1"/>
  <c r="O27" i="1"/>
  <c r="O21" i="1"/>
  <c r="O30" i="1"/>
  <c r="C15" i="1"/>
  <c r="O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<sst xmlns="http://schemas.openxmlformats.org/spreadsheetml/2006/main" count="78" uniqueCount="56">
  <si>
    <t>OEJV 0198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</si>
  <si>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</si>
  <si>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</si>
  <si>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</si>
  <si>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</si>
  <si>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</si>
  <si>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</si>
  <si>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</si>
  <si>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</si>
  <si>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</si>
  <si>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</si>
  <si>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</si>
  <si>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</si>
  <si>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</si>
  <si>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</si>
  <si>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</si>
  <si>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</si>
  <si>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</si>
  <si>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</si>
  <si>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</si>
  <si>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</si>
  <si>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</si>
  <si>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</si>
  <si>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</si>
  <si>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</si>
  <si>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</si>
  <si>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</si>
  <si>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</si>
  <si>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</si>
  <si>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</si>
  <si>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</si>
  <si>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</si>
  <si>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</si>
  <si>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</si>
  <si>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</si>
  <si>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</si>
  <si>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</si>
  <si>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</si>
  <si>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</si>
  <si>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</si>
  <si>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</si>
  <si>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</si>
  <si>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QW Tel</t>
  </si>
  <si>
    <t>G8748-2275</t>
  </si>
  <si>
    <t>EB</t>
  </si>
  <si>
    <t>pr_0</t>
  </si>
  <si>
    <t>F9</t>
  </si>
  <si>
    <t>QW Tel / GSC 8748-2275</t>
  </si>
  <si>
    <t>as of 2019-07-08</t>
  </si>
  <si>
    <t>GCVS</t>
  </si>
  <si>
    <t>JAVSO 49, 251</t>
  </si>
  <si>
    <t>II</t>
  </si>
  <si>
    <t>JAVSO, 48, 250</t>
  </si>
  <si>
    <t>TESS/BAJ/RAA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</si>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</sst>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0000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19" fillId="0" borderId="0" xfId="0" applyFont="1">
      <alignment vertical="top"/>
    </xf>
    <xf numFmtId="0" fontId="34" fillId="0" borderId="0" xfId="41" applyFont="1" applyAlignment="1">
      <alignment horizontal="left"/>
    </xf>
    <xf numFmtId="0" fontId="34" fillId="0" borderId="0" xfId="41" applyFont="1" applyAlignment="1">
      <alignment horizontal="center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0" fontId="36" fillId="0" borderId="0" xfId="0" applyFont="1" applyAlignment="1"/>
    <xf numFmtId="166" fontId="37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/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QW Tel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4.0000000000000001E-3</c:v>
                  </c:pt>
                  <c:pt idx="2">
                    <c:v>2.738E-3</c:v>
                  </c:pt>
                  <c:pt idx="3">
                    <c:v>2.8040000000000001E-3</c:v>
                  </c:pt>
                  <c:pt idx="4">
                    <c:v>2.2160000000000001E-3</c:v>
                  </c:pt>
                  <c:pt idx="5">
                    <c:v>1.611E-3</c:v>
                  </c:pt>
                  <c:pt idx="6">
                    <c:v>5.1000000000000004E-4</c:v>
                  </c:pt>
                  <c:pt idx="7">
                    <c:v>2.604E-3</c:v>
                  </c:pt>
                  <c:pt idx="8">
                    <c:v>2.3E-3</c:v>
                  </c:pt>
                  <c:pt idx="9">
                    <c:v>4.3099999999999996E-3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4.0000000000000001E-3</c:v>
                  </c:pt>
                  <c:pt idx="2">
                    <c:v>2.738E-3</c:v>
                  </c:pt>
                  <c:pt idx="3">
                    <c:v>2.8040000000000001E-3</c:v>
                  </c:pt>
                  <c:pt idx="4">
                    <c:v>2.2160000000000001E-3</c:v>
                  </c:pt>
                  <c:pt idx="5">
                    <c:v>1.611E-3</c:v>
                  </c:pt>
                  <c:pt idx="6">
                    <c:v>5.1000000000000004E-4</c:v>
                  </c:pt>
                  <c:pt idx="7">
                    <c:v>2.604E-3</c:v>
                  </c:pt>
                  <c:pt idx="8">
                    <c:v>2.3E-3</c:v>
                  </c:pt>
                  <c:pt idx="9">
                    <c:v>4.3099999999999996E-3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14331</c:v>
                </c:pt>
                <c:pt idx="2">
                  <c:v>15072</c:v>
                </c:pt>
                <c:pt idx="3">
                  <c:v>15072.5</c:v>
                </c:pt>
                <c:pt idx="4">
                  <c:v>15104</c:v>
                </c:pt>
                <c:pt idx="5">
                  <c:v>15104.5</c:v>
                </c:pt>
                <c:pt idx="6">
                  <c:v>15137</c:v>
                </c:pt>
                <c:pt idx="7">
                  <c:v>15139</c:v>
                </c:pt>
                <c:pt idx="8">
                  <c:v>15139.5</c:v>
                </c:pt>
                <c:pt idx="9">
                  <c:v>16113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B2-421F-A5AB-2CF4683D14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2.738E-3</c:v>
                  </c:pt>
                  <c:pt idx="3">
                    <c:v>2.8040000000000001E-3</c:v>
                  </c:pt>
                  <c:pt idx="4">
                    <c:v>2.2160000000000001E-3</c:v>
                  </c:pt>
                  <c:pt idx="5">
                    <c:v>1.611E-3</c:v>
                  </c:pt>
                  <c:pt idx="6">
                    <c:v>5.1000000000000004E-4</c:v>
                  </c:pt>
                  <c:pt idx="7">
                    <c:v>2.604E-3</c:v>
                  </c:pt>
                  <c:pt idx="8">
                    <c:v>2.3E-3</c:v>
                  </c:pt>
                  <c:pt idx="9">
                    <c:v>4.3099999999999996E-3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2.738E-3</c:v>
                  </c:pt>
                  <c:pt idx="3">
                    <c:v>2.8040000000000001E-3</c:v>
                  </c:pt>
                  <c:pt idx="4">
                    <c:v>2.2160000000000001E-3</c:v>
                  </c:pt>
                  <c:pt idx="5">
                    <c:v>1.611E-3</c:v>
                  </c:pt>
                  <c:pt idx="6">
                    <c:v>5.1000000000000004E-4</c:v>
                  </c:pt>
                  <c:pt idx="7">
                    <c:v>2.604E-3</c:v>
                  </c:pt>
                  <c:pt idx="8">
                    <c:v>2.3E-3</c:v>
                  </c:pt>
                  <c:pt idx="9">
                    <c:v>4.3099999999999996E-3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14331</c:v>
                </c:pt>
                <c:pt idx="2">
                  <c:v>15072</c:v>
                </c:pt>
                <c:pt idx="3">
                  <c:v>15072.5</c:v>
                </c:pt>
                <c:pt idx="4">
                  <c:v>15104</c:v>
                </c:pt>
                <c:pt idx="5">
                  <c:v>15104.5</c:v>
                </c:pt>
                <c:pt idx="6">
                  <c:v>15137</c:v>
                </c:pt>
                <c:pt idx="7">
                  <c:v>15139</c:v>
                </c:pt>
                <c:pt idx="8">
                  <c:v>15139.5</c:v>
                </c:pt>
                <c:pt idx="9">
                  <c:v>16113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-6.4300000012735836E-3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B2-421F-A5AB-2CF4683D14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2.738E-3</c:v>
                  </c:pt>
                  <c:pt idx="3">
                    <c:v>2.8040000000000001E-3</c:v>
                  </c:pt>
                  <c:pt idx="4">
                    <c:v>2.2160000000000001E-3</c:v>
                  </c:pt>
                  <c:pt idx="5">
                    <c:v>1.611E-3</c:v>
                  </c:pt>
                  <c:pt idx="6">
                    <c:v>5.1000000000000004E-4</c:v>
                  </c:pt>
                  <c:pt idx="7">
                    <c:v>2.604E-3</c:v>
                  </c:pt>
                  <c:pt idx="8">
                    <c:v>2.3E-3</c:v>
                  </c:pt>
                  <c:pt idx="9">
                    <c:v>4.3099999999999996E-3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2.738E-3</c:v>
                  </c:pt>
                  <c:pt idx="3">
                    <c:v>2.8040000000000001E-3</c:v>
                  </c:pt>
                  <c:pt idx="4">
                    <c:v>2.2160000000000001E-3</c:v>
                  </c:pt>
                  <c:pt idx="5">
                    <c:v>1.611E-3</c:v>
                  </c:pt>
                  <c:pt idx="6">
                    <c:v>5.1000000000000004E-4</c:v>
                  </c:pt>
                  <c:pt idx="7">
                    <c:v>2.604E-3</c:v>
                  </c:pt>
                  <c:pt idx="8">
                    <c:v>2.3E-3</c:v>
                  </c:pt>
                  <c:pt idx="9">
                    <c:v>4.3099999999999996E-3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14331</c:v>
                </c:pt>
                <c:pt idx="2">
                  <c:v>15072</c:v>
                </c:pt>
                <c:pt idx="3">
                  <c:v>15072.5</c:v>
                </c:pt>
                <c:pt idx="4">
                  <c:v>15104</c:v>
                </c:pt>
                <c:pt idx="5">
                  <c:v>15104.5</c:v>
                </c:pt>
                <c:pt idx="6">
                  <c:v>15137</c:v>
                </c:pt>
                <c:pt idx="7">
                  <c:v>15139</c:v>
                </c:pt>
                <c:pt idx="8">
                  <c:v>15139.5</c:v>
                </c:pt>
                <c:pt idx="9">
                  <c:v>16113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B2-421F-A5AB-2CF4683D1463}"/>
            </c:ext>
          </c:extLst>
        </c:ser>
        <c:ser>
          <c:idx val="4"/>
          <c:order val="3"/>
          <c:tx>
            <c:strRef>
              <c:f>Active!$H$15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2.738E-3</c:v>
                  </c:pt>
                  <c:pt idx="3">
                    <c:v>2.8040000000000001E-3</c:v>
                  </c:pt>
                  <c:pt idx="4">
                    <c:v>2.2160000000000001E-3</c:v>
                  </c:pt>
                  <c:pt idx="5">
                    <c:v>1.611E-3</c:v>
                  </c:pt>
                  <c:pt idx="6">
                    <c:v>5.1000000000000004E-4</c:v>
                  </c:pt>
                  <c:pt idx="7">
                    <c:v>2.604E-3</c:v>
                  </c:pt>
                  <c:pt idx="8">
                    <c:v>2.3E-3</c:v>
                  </c:pt>
                  <c:pt idx="9">
                    <c:v>4.3099999999999996E-3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2.738E-3</c:v>
                  </c:pt>
                  <c:pt idx="3">
                    <c:v>2.8040000000000001E-3</c:v>
                  </c:pt>
                  <c:pt idx="4">
                    <c:v>2.2160000000000001E-3</c:v>
                  </c:pt>
                  <c:pt idx="5">
                    <c:v>1.611E-3</c:v>
                  </c:pt>
                  <c:pt idx="6">
                    <c:v>5.1000000000000004E-4</c:v>
                  </c:pt>
                  <c:pt idx="7">
                    <c:v>2.604E-3</c:v>
                  </c:pt>
                  <c:pt idx="8">
                    <c:v>2.3E-3</c:v>
                  </c:pt>
                  <c:pt idx="9">
                    <c:v>4.3099999999999996E-3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14331</c:v>
                </c:pt>
                <c:pt idx="2">
                  <c:v>15072</c:v>
                </c:pt>
                <c:pt idx="3">
                  <c:v>15072.5</c:v>
                </c:pt>
                <c:pt idx="4">
                  <c:v>15104</c:v>
                </c:pt>
                <c:pt idx="5">
                  <c:v>15104.5</c:v>
                </c:pt>
                <c:pt idx="6">
                  <c:v>15137</c:v>
                </c:pt>
                <c:pt idx="7">
                  <c:v>15139</c:v>
                </c:pt>
                <c:pt idx="8">
                  <c:v>15139.5</c:v>
                </c:pt>
                <c:pt idx="9">
                  <c:v>16113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6">
                  <c:v>-1.2749999863444827E-2</c:v>
                </c:pt>
                <c:pt idx="9">
                  <c:v>-1.1750000005122274E-2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B2-421F-A5AB-2CF4683D14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2.738E-3</c:v>
                  </c:pt>
                  <c:pt idx="3">
                    <c:v>2.8040000000000001E-3</c:v>
                  </c:pt>
                  <c:pt idx="4">
                    <c:v>2.2160000000000001E-3</c:v>
                  </c:pt>
                  <c:pt idx="5">
                    <c:v>1.611E-3</c:v>
                  </c:pt>
                  <c:pt idx="6">
                    <c:v>5.1000000000000004E-4</c:v>
                  </c:pt>
                  <c:pt idx="7">
                    <c:v>2.604E-3</c:v>
                  </c:pt>
                  <c:pt idx="8">
                    <c:v>2.3E-3</c:v>
                  </c:pt>
                  <c:pt idx="9">
                    <c:v>4.3099999999999996E-3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2.738E-3</c:v>
                  </c:pt>
                  <c:pt idx="3">
                    <c:v>2.8040000000000001E-3</c:v>
                  </c:pt>
                  <c:pt idx="4">
                    <c:v>2.2160000000000001E-3</c:v>
                  </c:pt>
                  <c:pt idx="5">
                    <c:v>1.611E-3</c:v>
                  </c:pt>
                  <c:pt idx="6">
                    <c:v>5.1000000000000004E-4</c:v>
                  </c:pt>
                  <c:pt idx="7">
                    <c:v>2.604E-3</c:v>
                  </c:pt>
                  <c:pt idx="8">
                    <c:v>2.3E-3</c:v>
                  </c:pt>
                  <c:pt idx="9">
                    <c:v>4.3099999999999996E-3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14331</c:v>
                </c:pt>
                <c:pt idx="2">
                  <c:v>15072</c:v>
                </c:pt>
                <c:pt idx="3">
                  <c:v>15072.5</c:v>
                </c:pt>
                <c:pt idx="4">
                  <c:v>15104</c:v>
                </c:pt>
                <c:pt idx="5">
                  <c:v>15104.5</c:v>
                </c:pt>
                <c:pt idx="6">
                  <c:v>15137</c:v>
                </c:pt>
                <c:pt idx="7">
                  <c:v>15139</c:v>
                </c:pt>
                <c:pt idx="8">
                  <c:v>15139.5</c:v>
                </c:pt>
                <c:pt idx="9">
                  <c:v>16113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2">
                  <c:v>-1.6217999800574034E-2</c:v>
                </c:pt>
                <c:pt idx="3">
                  <c:v>-1.4696000114781782E-2</c:v>
                </c:pt>
                <c:pt idx="4">
                  <c:v>-1.6562000026169699E-2</c:v>
                </c:pt>
                <c:pt idx="5">
                  <c:v>-1.4669000076537486E-2</c:v>
                </c:pt>
                <c:pt idx="7">
                  <c:v>-1.6508999964571558E-2</c:v>
                </c:pt>
                <c:pt idx="8">
                  <c:v>-1.3553999844589271E-2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B2-421F-A5AB-2CF4683D14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2.738E-3</c:v>
                  </c:pt>
                  <c:pt idx="3">
                    <c:v>2.8040000000000001E-3</c:v>
                  </c:pt>
                  <c:pt idx="4">
                    <c:v>2.2160000000000001E-3</c:v>
                  </c:pt>
                  <c:pt idx="5">
                    <c:v>1.611E-3</c:v>
                  </c:pt>
                  <c:pt idx="6">
                    <c:v>5.1000000000000004E-4</c:v>
                  </c:pt>
                  <c:pt idx="7">
                    <c:v>2.604E-3</c:v>
                  </c:pt>
                  <c:pt idx="8">
                    <c:v>2.3E-3</c:v>
                  </c:pt>
                  <c:pt idx="9">
                    <c:v>4.3099999999999996E-3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2.738E-3</c:v>
                  </c:pt>
                  <c:pt idx="3">
                    <c:v>2.8040000000000001E-3</c:v>
                  </c:pt>
                  <c:pt idx="4">
                    <c:v>2.2160000000000001E-3</c:v>
                  </c:pt>
                  <c:pt idx="5">
                    <c:v>1.611E-3</c:v>
                  </c:pt>
                  <c:pt idx="6">
                    <c:v>5.1000000000000004E-4</c:v>
                  </c:pt>
                  <c:pt idx="7">
                    <c:v>2.604E-3</c:v>
                  </c:pt>
                  <c:pt idx="8">
                    <c:v>2.3E-3</c:v>
                  </c:pt>
                  <c:pt idx="9">
                    <c:v>4.3099999999999996E-3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14331</c:v>
                </c:pt>
                <c:pt idx="2">
                  <c:v>15072</c:v>
                </c:pt>
                <c:pt idx="3">
                  <c:v>15072.5</c:v>
                </c:pt>
                <c:pt idx="4">
                  <c:v>15104</c:v>
                </c:pt>
                <c:pt idx="5">
                  <c:v>15104.5</c:v>
                </c:pt>
                <c:pt idx="6">
                  <c:v>15137</c:v>
                </c:pt>
                <c:pt idx="7">
                  <c:v>15139</c:v>
                </c:pt>
                <c:pt idx="8">
                  <c:v>15139.5</c:v>
                </c:pt>
                <c:pt idx="9">
                  <c:v>16113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B2-421F-A5AB-2CF4683D14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2.738E-3</c:v>
                  </c:pt>
                  <c:pt idx="3">
                    <c:v>2.8040000000000001E-3</c:v>
                  </c:pt>
                  <c:pt idx="4">
                    <c:v>2.2160000000000001E-3</c:v>
                  </c:pt>
                  <c:pt idx="5">
                    <c:v>1.611E-3</c:v>
                  </c:pt>
                  <c:pt idx="6">
                    <c:v>5.1000000000000004E-4</c:v>
                  </c:pt>
                  <c:pt idx="7">
                    <c:v>2.604E-3</c:v>
                  </c:pt>
                  <c:pt idx="8">
                    <c:v>2.3E-3</c:v>
                  </c:pt>
                  <c:pt idx="9">
                    <c:v>4.3099999999999996E-3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2.738E-3</c:v>
                  </c:pt>
                  <c:pt idx="3">
                    <c:v>2.8040000000000001E-3</c:v>
                  </c:pt>
                  <c:pt idx="4">
                    <c:v>2.2160000000000001E-3</c:v>
                  </c:pt>
                  <c:pt idx="5">
                    <c:v>1.611E-3</c:v>
                  </c:pt>
                  <c:pt idx="6">
                    <c:v>5.1000000000000004E-4</c:v>
                  </c:pt>
                  <c:pt idx="7">
                    <c:v>2.604E-3</c:v>
                  </c:pt>
                  <c:pt idx="8">
                    <c:v>2.3E-3</c:v>
                  </c:pt>
                  <c:pt idx="9">
                    <c:v>4.3099999999999996E-3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14331</c:v>
                </c:pt>
                <c:pt idx="2">
                  <c:v>15072</c:v>
                </c:pt>
                <c:pt idx="3">
                  <c:v>15072.5</c:v>
                </c:pt>
                <c:pt idx="4">
                  <c:v>15104</c:v>
                </c:pt>
                <c:pt idx="5">
                  <c:v>15104.5</c:v>
                </c:pt>
                <c:pt idx="6">
                  <c:v>15137</c:v>
                </c:pt>
                <c:pt idx="7">
                  <c:v>15139</c:v>
                </c:pt>
                <c:pt idx="8">
                  <c:v>15139.5</c:v>
                </c:pt>
                <c:pt idx="9">
                  <c:v>16113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B2-421F-A5AB-2CF4683D14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14331</c:v>
                </c:pt>
                <c:pt idx="2">
                  <c:v>15072</c:v>
                </c:pt>
                <c:pt idx="3">
                  <c:v>15072.5</c:v>
                </c:pt>
                <c:pt idx="4">
                  <c:v>15104</c:v>
                </c:pt>
                <c:pt idx="5">
                  <c:v>15104.5</c:v>
                </c:pt>
                <c:pt idx="6">
                  <c:v>15137</c:v>
                </c:pt>
                <c:pt idx="7">
                  <c:v>15139</c:v>
                </c:pt>
                <c:pt idx="8">
                  <c:v>15139.5</c:v>
                </c:pt>
                <c:pt idx="9">
                  <c:v>16113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1.4092493487558901E-4</c:v>
                </c:pt>
                <c:pt idx="1">
                  <c:v>-1.2962766914812598E-2</c:v>
                </c:pt>
                <c:pt idx="2">
                  <c:v>-1.3640307607061496E-2</c:v>
                </c:pt>
                <c:pt idx="3">
                  <c:v>-1.3640764787015779E-2</c:v>
                </c:pt>
                <c:pt idx="4">
                  <c:v>-1.3669567124135671E-2</c:v>
                </c:pt>
                <c:pt idx="5">
                  <c:v>-1.3670024304089956E-2</c:v>
                </c:pt>
                <c:pt idx="6">
                  <c:v>-1.3699741001118416E-2</c:v>
                </c:pt>
                <c:pt idx="7">
                  <c:v>-1.3701569720935553E-2</c:v>
                </c:pt>
                <c:pt idx="8">
                  <c:v>-1.3702026900889836E-2</c:v>
                </c:pt>
                <c:pt idx="9">
                  <c:v>-1.4592156271880796E-2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B2-421F-A5AB-2CF4683D14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14331</c:v>
                </c:pt>
                <c:pt idx="2">
                  <c:v>15072</c:v>
                </c:pt>
                <c:pt idx="3">
                  <c:v>15072.5</c:v>
                </c:pt>
                <c:pt idx="4">
                  <c:v>15104</c:v>
                </c:pt>
                <c:pt idx="5">
                  <c:v>15104.5</c:v>
                </c:pt>
                <c:pt idx="6">
                  <c:v>15137</c:v>
                </c:pt>
                <c:pt idx="7">
                  <c:v>15139</c:v>
                </c:pt>
                <c:pt idx="8">
                  <c:v>15139.5</c:v>
                </c:pt>
                <c:pt idx="9">
                  <c:v>16113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B2-421F-A5AB-2CF4683D1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229280"/>
        <c:axId val="1"/>
      </c:scatterChart>
      <c:valAx>
        <c:axId val="546229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229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826B713-A0F8-9954-3D6F-1E3D81718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8" t="s">
        <v>42</v>
      </c>
      <c r="G1" s="31">
        <v>0</v>
      </c>
      <c r="H1" s="32"/>
      <c r="I1" s="39" t="s">
        <v>43</v>
      </c>
      <c r="J1" s="40" t="s">
        <v>42</v>
      </c>
      <c r="K1" s="41">
        <v>18.220977000000001</v>
      </c>
      <c r="L1" s="34">
        <v>-55.334829999999997</v>
      </c>
      <c r="M1" s="35">
        <v>52445.656000000003</v>
      </c>
      <c r="N1" s="35">
        <v>0.41193000000000002</v>
      </c>
      <c r="O1" s="33" t="s">
        <v>44</v>
      </c>
      <c r="P1" s="34">
        <v>8.06</v>
      </c>
      <c r="Q1" s="34">
        <v>8.2100000000000009</v>
      </c>
      <c r="R1" s="42" t="s">
        <v>45</v>
      </c>
      <c r="S1" s="33" t="s">
        <v>46</v>
      </c>
    </row>
    <row r="2" spans="1:19" x14ac:dyDescent="0.2">
      <c r="A2" t="s">
        <v>25</v>
      </c>
      <c r="B2" t="s">
        <v>44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7">
        <v>52445.656000000003</v>
      </c>
      <c r="D4" s="28">
        <v>0.41193000000000002</v>
      </c>
      <c r="E4" s="43" t="s">
        <v>48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55">
        <v>52445.656000000003</v>
      </c>
      <c r="D7" s="29" t="s">
        <v>49</v>
      </c>
    </row>
    <row r="8" spans="1:19" x14ac:dyDescent="0.2">
      <c r="A8" t="s">
        <v>5</v>
      </c>
      <c r="C8" s="55">
        <v>0.41193000000000002</v>
      </c>
      <c r="D8" s="29" t="s">
        <v>49</v>
      </c>
    </row>
    <row r="9" spans="1:19" x14ac:dyDescent="0.2">
      <c r="A9" s="24" t="s">
        <v>33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INTERCEPT(INDIRECT($E$9):G991,INDIRECT($D$9):F991)</f>
        <v>1.4092493487558901E-4</v>
      </c>
      <c r="D11" s="3"/>
      <c r="E11" s="10"/>
    </row>
    <row r="12" spans="1:19" x14ac:dyDescent="0.2">
      <c r="A12" s="10" t="s">
        <v>18</v>
      </c>
      <c r="B12" s="10"/>
      <c r="C12" s="21">
        <f ca="1">SLOPE(INDIRECT($E$9):G991,INDIRECT($D$9):F991)</f>
        <v>-9.1435990856801249E-7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(C7+C11)+(C8+C12)*INT(MAX(F21:F3532))</f>
        <v>59083.069497843731</v>
      </c>
      <c r="E15" s="14" t="s">
        <v>35</v>
      </c>
      <c r="F15" s="36">
        <v>1</v>
      </c>
    </row>
    <row r="16" spans="1:19" x14ac:dyDescent="0.2">
      <c r="A16" s="16" t="s">
        <v>6</v>
      </c>
      <c r="B16" s="10"/>
      <c r="C16" s="17">
        <f ca="1">+C8+C12</f>
        <v>0.41192908564009145</v>
      </c>
      <c r="E16" s="14" t="s">
        <v>31</v>
      </c>
      <c r="F16" s="37">
        <f ca="1">NOW()+15018.5+$C$5/24</f>
        <v>60325.821145138885</v>
      </c>
    </row>
    <row r="17" spans="1:23" ht="13.5" thickBot="1" x14ac:dyDescent="0.25">
      <c r="A17" s="14" t="s">
        <v>28</v>
      </c>
      <c r="B17" s="10"/>
      <c r="C17" s="10">
        <f>COUNT(C21:C2190)</f>
        <v>10</v>
      </c>
      <c r="E17" s="14" t="s">
        <v>36</v>
      </c>
      <c r="F17" s="15">
        <f ca="1">ROUND(2*(F16-$C$7)/$C$8,0)/2+F15</f>
        <v>19131</v>
      </c>
    </row>
    <row r="18" spans="1:23" ht="14.25" thickTop="1" thickBot="1" x14ac:dyDescent="0.25">
      <c r="A18" s="16" t="s">
        <v>7</v>
      </c>
      <c r="B18" s="10"/>
      <c r="C18" s="19">
        <f ca="1">+C15</f>
        <v>59083.069497843731</v>
      </c>
      <c r="D18" s="20">
        <f ca="1">+C16</f>
        <v>0.41192908564009145</v>
      </c>
      <c r="E18" s="14" t="s">
        <v>37</v>
      </c>
      <c r="F18" s="23">
        <f ca="1">ROUND(2*(F16-$C$15)/$C$16,0)/2+F15</f>
        <v>3018</v>
      </c>
    </row>
    <row r="19" spans="1:23" ht="13.5" thickTop="1" x14ac:dyDescent="0.2">
      <c r="E19" s="14" t="s">
        <v>32</v>
      </c>
      <c r="F19" s="18">
        <f ca="1">+$C$15+$C$16*F18-15018.5-$C$5/24</f>
        <v>45308.167311638863</v>
      </c>
    </row>
    <row r="20" spans="1:23" ht="14.25" customHeight="1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54</v>
      </c>
      <c r="M20" s="7" t="s">
        <v>26</v>
      </c>
      <c r="N20" s="7" t="s">
        <v>27</v>
      </c>
      <c r="O20" s="7" t="s">
        <v>24</v>
      </c>
      <c r="P20" s="6" t="s">
        <v>23</v>
      </c>
      <c r="Q20" s="4" t="s">
        <v>16</v>
      </c>
      <c r="U20" s="26" t="s">
        <v>34</v>
      </c>
    </row>
    <row r="21" spans="1:23" ht="12" customHeight="1" x14ac:dyDescent="0.2">
      <c r="A21" t="s">
        <v>49</v>
      </c>
      <c r="C21" s="8">
        <v>52445.656000000003</v>
      </c>
      <c r="D21" s="8" t="s">
        <v>15</v>
      </c>
      <c r="E21">
        <f t="shared" ref="E21:E30" si="0">+(C21-C$7)/C$8</f>
        <v>0</v>
      </c>
      <c r="F21">
        <f t="shared" ref="F21:F30" si="1">ROUND(2*E21,0)/2</f>
        <v>0</v>
      </c>
      <c r="G21">
        <f t="shared" ref="G21:G30" si="2">+C21-(C$7+F21*C$8)</f>
        <v>0</v>
      </c>
      <c r="I21">
        <f>+G21</f>
        <v>0</v>
      </c>
      <c r="O21">
        <f t="shared" ref="O21:O30" ca="1" si="3">+C$11+C$12*$F21</f>
        <v>1.4092493487558901E-4</v>
      </c>
      <c r="Q21" s="2">
        <f t="shared" ref="Q21:Q30" si="4">+C21-15018.5</f>
        <v>37427.156000000003</v>
      </c>
    </row>
    <row r="22" spans="1:23" ht="12" customHeight="1" x14ac:dyDescent="0.2">
      <c r="A22" s="44" t="s">
        <v>0</v>
      </c>
      <c r="B22" s="45" t="s">
        <v>1</v>
      </c>
      <c r="C22" s="44">
        <v>58349.018400000001</v>
      </c>
      <c r="D22" s="44">
        <v>4.0000000000000001E-3</v>
      </c>
      <c r="E22">
        <f t="shared" si="0"/>
        <v>14330.984390551788</v>
      </c>
      <c r="F22">
        <f t="shared" si="1"/>
        <v>14331</v>
      </c>
      <c r="G22">
        <f t="shared" si="2"/>
        <v>-6.4300000012735836E-3</v>
      </c>
      <c r="I22">
        <f>+G22</f>
        <v>-6.4300000012735836E-3</v>
      </c>
      <c r="O22">
        <f t="shared" ca="1" si="3"/>
        <v>-1.2962766914812598E-2</v>
      </c>
      <c r="Q22" s="2">
        <f t="shared" si="4"/>
        <v>43330.518400000001</v>
      </c>
    </row>
    <row r="23" spans="1:23" ht="12" customHeight="1" x14ac:dyDescent="0.25">
      <c r="A23" s="52" t="s">
        <v>53</v>
      </c>
      <c r="B23" s="53" t="s">
        <v>1</v>
      </c>
      <c r="C23" s="52">
        <v>58654.2487420002</v>
      </c>
      <c r="D23" s="52">
        <v>2.738E-3</v>
      </c>
      <c r="E23">
        <f t="shared" si="0"/>
        <v>15071.960629233599</v>
      </c>
      <c r="F23">
        <f t="shared" si="1"/>
        <v>15072</v>
      </c>
      <c r="G23">
        <f t="shared" si="2"/>
        <v>-1.6217999800574034E-2</v>
      </c>
      <c r="L23">
        <f>+G23</f>
        <v>-1.6217999800574034E-2</v>
      </c>
      <c r="O23">
        <f t="shared" ca="1" si="3"/>
        <v>-1.3640307607061496E-2</v>
      </c>
      <c r="Q23" s="2">
        <f t="shared" si="4"/>
        <v>43635.7487420002</v>
      </c>
      <c r="W23" s="54" t="s">
        <v>55</v>
      </c>
    </row>
    <row r="24" spans="1:23" ht="12" customHeight="1" x14ac:dyDescent="0.25">
      <c r="A24" s="52" t="s">
        <v>53</v>
      </c>
      <c r="B24" s="53" t="s">
        <v>51</v>
      </c>
      <c r="C24" s="52">
        <v>58654.456228999887</v>
      </c>
      <c r="D24" s="52">
        <v>2.8040000000000001E-3</v>
      </c>
      <c r="E24">
        <f t="shared" si="0"/>
        <v>15072.464324035354</v>
      </c>
      <c r="F24">
        <f t="shared" si="1"/>
        <v>15072.5</v>
      </c>
      <c r="G24">
        <f t="shared" si="2"/>
        <v>-1.4696000114781782E-2</v>
      </c>
      <c r="L24">
        <f>+G24</f>
        <v>-1.4696000114781782E-2</v>
      </c>
      <c r="O24">
        <f t="shared" ca="1" si="3"/>
        <v>-1.3640764787015779E-2</v>
      </c>
      <c r="Q24" s="2">
        <f t="shared" si="4"/>
        <v>43635.956228999887</v>
      </c>
      <c r="W24" s="54" t="s">
        <v>55</v>
      </c>
    </row>
    <row r="25" spans="1:23" ht="12" customHeight="1" x14ac:dyDescent="0.25">
      <c r="A25" s="52" t="s">
        <v>53</v>
      </c>
      <c r="B25" s="53" t="s">
        <v>1</v>
      </c>
      <c r="C25" s="52">
        <v>58667.430157999974</v>
      </c>
      <c r="D25" s="52">
        <v>2.2160000000000001E-3</v>
      </c>
      <c r="E25">
        <f t="shared" si="0"/>
        <v>15103.95979413971</v>
      </c>
      <c r="F25">
        <f t="shared" si="1"/>
        <v>15104</v>
      </c>
      <c r="G25">
        <f t="shared" si="2"/>
        <v>-1.6562000026169699E-2</v>
      </c>
      <c r="L25">
        <f>+G25</f>
        <v>-1.6562000026169699E-2</v>
      </c>
      <c r="O25">
        <f t="shared" ca="1" si="3"/>
        <v>-1.3669567124135671E-2</v>
      </c>
      <c r="Q25" s="2">
        <f t="shared" si="4"/>
        <v>43648.930157999974</v>
      </c>
      <c r="W25" s="54" t="s">
        <v>55</v>
      </c>
    </row>
    <row r="26" spans="1:23" ht="12" customHeight="1" x14ac:dyDescent="0.25">
      <c r="A26" s="52" t="s">
        <v>53</v>
      </c>
      <c r="B26" s="53" t="s">
        <v>51</v>
      </c>
      <c r="C26" s="52">
        <v>58667.638015999924</v>
      </c>
      <c r="D26" s="52">
        <v>1.611E-3</v>
      </c>
      <c r="E26">
        <f t="shared" si="0"/>
        <v>15104.464389580564</v>
      </c>
      <c r="F26">
        <f t="shared" si="1"/>
        <v>15104.5</v>
      </c>
      <c r="G26">
        <f t="shared" si="2"/>
        <v>-1.4669000076537486E-2</v>
      </c>
      <c r="L26">
        <f>+G26</f>
        <v>-1.4669000076537486E-2</v>
      </c>
      <c r="O26">
        <f t="shared" ca="1" si="3"/>
        <v>-1.3670024304089956E-2</v>
      </c>
      <c r="Q26" s="2">
        <f t="shared" si="4"/>
        <v>43649.138015999924</v>
      </c>
      <c r="W26" s="54" t="s">
        <v>55</v>
      </c>
    </row>
    <row r="27" spans="1:23" ht="12" customHeight="1" x14ac:dyDescent="0.2">
      <c r="A27" s="49" t="s">
        <v>52</v>
      </c>
      <c r="B27" s="50" t="s">
        <v>1</v>
      </c>
      <c r="C27" s="51">
        <v>58681.027660000138</v>
      </c>
      <c r="D27" s="49">
        <v>5.1000000000000004E-4</v>
      </c>
      <c r="E27">
        <f t="shared" si="0"/>
        <v>15136.969048139576</v>
      </c>
      <c r="F27">
        <f t="shared" si="1"/>
        <v>15137</v>
      </c>
      <c r="G27">
        <f t="shared" si="2"/>
        <v>-1.2749999863444827E-2</v>
      </c>
      <c r="K27">
        <f>+G27</f>
        <v>-1.2749999863444827E-2</v>
      </c>
      <c r="O27">
        <f t="shared" ca="1" si="3"/>
        <v>-1.3699741001118416E-2</v>
      </c>
      <c r="Q27" s="2">
        <f t="shared" si="4"/>
        <v>43662.527660000138</v>
      </c>
      <c r="W27" s="54"/>
    </row>
    <row r="28" spans="1:23" ht="12" customHeight="1" x14ac:dyDescent="0.25">
      <c r="A28" s="52" t="s">
        <v>53</v>
      </c>
      <c r="B28" s="53" t="s">
        <v>1</v>
      </c>
      <c r="C28" s="52">
        <v>58681.847761000041</v>
      </c>
      <c r="D28" s="52">
        <v>2.604E-3</v>
      </c>
      <c r="E28">
        <f t="shared" si="0"/>
        <v>15138.959922802511</v>
      </c>
      <c r="F28">
        <f t="shared" si="1"/>
        <v>15139</v>
      </c>
      <c r="G28">
        <f t="shared" si="2"/>
        <v>-1.6508999964571558E-2</v>
      </c>
      <c r="L28">
        <f>+G28</f>
        <v>-1.6508999964571558E-2</v>
      </c>
      <c r="O28">
        <f t="shared" ca="1" si="3"/>
        <v>-1.3701569720935553E-2</v>
      </c>
      <c r="Q28" s="2">
        <f t="shared" si="4"/>
        <v>43663.347761000041</v>
      </c>
      <c r="W28" s="54" t="s">
        <v>55</v>
      </c>
    </row>
    <row r="29" spans="1:23" ht="12" customHeight="1" x14ac:dyDescent="0.25">
      <c r="A29" s="52" t="s">
        <v>53</v>
      </c>
      <c r="B29" s="53" t="s">
        <v>51</v>
      </c>
      <c r="C29" s="52">
        <v>58682.056681000162</v>
      </c>
      <c r="D29" s="52">
        <v>2.3E-3</v>
      </c>
      <c r="E29">
        <f t="shared" si="0"/>
        <v>15139.467096351707</v>
      </c>
      <c r="F29">
        <f t="shared" si="1"/>
        <v>15139.5</v>
      </c>
      <c r="G29">
        <f t="shared" si="2"/>
        <v>-1.3553999844589271E-2</v>
      </c>
      <c r="L29">
        <f>+G29</f>
        <v>-1.3553999844589271E-2</v>
      </c>
      <c r="O29">
        <f t="shared" ca="1" si="3"/>
        <v>-1.3702026900889836E-2</v>
      </c>
      <c r="Q29" s="2">
        <f t="shared" si="4"/>
        <v>43663.556681000162</v>
      </c>
      <c r="W29" s="54" t="s">
        <v>55</v>
      </c>
    </row>
    <row r="30" spans="1:23" ht="12" customHeight="1" x14ac:dyDescent="0.2">
      <c r="A30" s="46" t="s">
        <v>50</v>
      </c>
      <c r="B30" s="47" t="s">
        <v>51</v>
      </c>
      <c r="C30" s="48">
        <v>59083.072339999999</v>
      </c>
      <c r="D30" s="48">
        <v>4.3099999999999996E-3</v>
      </c>
      <c r="E30">
        <f t="shared" si="0"/>
        <v>16112.971475736158</v>
      </c>
      <c r="F30">
        <f t="shared" si="1"/>
        <v>16113</v>
      </c>
      <c r="G30">
        <f t="shared" si="2"/>
        <v>-1.1750000005122274E-2</v>
      </c>
      <c r="K30">
        <f>+G30</f>
        <v>-1.1750000005122274E-2</v>
      </c>
      <c r="O30">
        <f t="shared" ca="1" si="3"/>
        <v>-1.4592156271880796E-2</v>
      </c>
      <c r="Q30" s="2">
        <f t="shared" si="4"/>
        <v>44064.572339999999</v>
      </c>
    </row>
    <row r="31" spans="1:23" ht="12" customHeight="1" x14ac:dyDescent="0.2">
      <c r="C31" s="8"/>
      <c r="D31" s="8"/>
      <c r="Q31" s="2"/>
    </row>
    <row r="32" spans="1:23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U32">
    <sortCondition ref="C21:C32"/>
  </sortState>
  <phoneticPr fontId="8" type="noConversion"/>
  <hyperlinks>
    <hyperlink ref="H62622" r:id="rId1" display="http://vsolj.cetus-net.org/bulletin.html" xr:uid="{00000000-0004-0000-0000-000000000000}"/>
    <hyperlink ref="H62615" r:id="rId2" display="https://www.aavso.org/ejaavso" xr:uid="{00000000-0004-0000-0000-000001000000}"/>
    <hyperlink ref="I62622" r:id="rId3" display="http://vsolj.cetus-net.org/bulletin.html" xr:uid="{00000000-0004-0000-0000-000002000000}"/>
    <hyperlink ref="AQ56273" r:id="rId4" display="http://cdsbib.u-strasbg.fr/cgi-bin/cdsbib?1990RMxAA..21..381G" xr:uid="{00000000-0004-0000-0000-000003000000}"/>
    <hyperlink ref="H62619" r:id="rId5" display="https://www.aavso.org/ejaavso" xr:uid="{00000000-0004-0000-0000-000004000000}"/>
    <hyperlink ref="AP3637" r:id="rId6" display="http://cdsbib.u-strasbg.fr/cgi-bin/cdsbib?1990RMxAA..21..381G" xr:uid="{00000000-0004-0000-0000-000005000000}"/>
    <hyperlink ref="AP3640" r:id="rId7" display="http://cdsbib.u-strasbg.fr/cgi-bin/cdsbib?1990RMxAA..21..381G" xr:uid="{00000000-0004-0000-0000-000006000000}"/>
    <hyperlink ref="AP3638" r:id="rId8" display="http://cdsbib.u-strasbg.fr/cgi-bin/cdsbib?1990RMxAA..21..381G" xr:uid="{00000000-0004-0000-0000-000007000000}"/>
    <hyperlink ref="AP3622" r:id="rId9" display="http://cdsbib.u-strasbg.fr/cgi-bin/cdsbib?1990RMxAA..21..381G" xr:uid="{00000000-0004-0000-0000-000008000000}"/>
    <hyperlink ref="AQ3851" r:id="rId10" display="http://cdsbib.u-strasbg.fr/cgi-bin/cdsbib?1990RMxAA..21..381G" xr:uid="{00000000-0004-0000-0000-000009000000}"/>
    <hyperlink ref="AQ3855" r:id="rId11" display="http://cdsbib.u-strasbg.fr/cgi-bin/cdsbib?1990RMxAA..21..381G" xr:uid="{00000000-0004-0000-0000-00000A000000}"/>
    <hyperlink ref="AQ63535" r:id="rId12" display="http://cdsbib.u-strasbg.fr/cgi-bin/cdsbib?1990RMxAA..21..381G" xr:uid="{00000000-0004-0000-0000-00000B000000}"/>
    <hyperlink ref="I743" r:id="rId13" display="http://vsolj.cetus-net.org/bulletin.html" xr:uid="{00000000-0004-0000-0000-00000C000000}"/>
    <hyperlink ref="H743" r:id="rId14" display="http://vsolj.cetus-net.org/bulletin.html" xr:uid="{00000000-0004-0000-0000-00000D000000}"/>
    <hyperlink ref="AQ64196" r:id="rId15" display="http://cdsbib.u-strasbg.fr/cgi-bin/cdsbib?1990RMxAA..21..381G" xr:uid="{00000000-0004-0000-0000-00000E000000}"/>
    <hyperlink ref="AQ64195" r:id="rId16" display="http://cdsbib.u-strasbg.fr/cgi-bin/cdsbib?1990RMxAA..21..381G" xr:uid="{00000000-0004-0000-0000-00000F000000}"/>
    <hyperlink ref="AP1913" r:id="rId17" display="http://cdsbib.u-strasbg.fr/cgi-bin/cdsbib?1990RMxAA..21..381G" xr:uid="{00000000-0004-0000-0000-000010000000}"/>
    <hyperlink ref="AP1931" r:id="rId18" display="http://cdsbib.u-strasbg.fr/cgi-bin/cdsbib?1990RMxAA..21..381G" xr:uid="{00000000-0004-0000-0000-000011000000}"/>
    <hyperlink ref="AP1932" r:id="rId19" display="http://cdsbib.u-strasbg.fr/cgi-bin/cdsbib?1990RMxAA..21..381G" xr:uid="{00000000-0004-0000-0000-000012000000}"/>
    <hyperlink ref="AP192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2024-01-16T06:42:26Z</dcterms:modified>
</cp:coreProperties>
</file>