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5AB12C0-FC79-46DD-9628-F38AAEA53F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<sst xmlns="http://schemas.openxmlformats.org/spreadsheetml/2006/main" count="49" uniqueCount="44">
  <si>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</si>
  <si>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</si>
  <si>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</si>
  <si>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</si>
  <si>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</si>
  <si>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</si>
  <si>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</si>
  <si>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</si>
  <si>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</si>
  <si>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</si>
  <si>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</si>
  <si>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</si>
  <si>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</si>
  <si>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</si>
  <si>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</si>
  <si>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</si>
  <si>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</si>
  <si>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</si>
  <si>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</si>
  <si>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</si>
  <si>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</si>
  <si>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</si>
  <si>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</si>
  <si>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</si>
  <si>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</si>
  <si>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</si>
  <si>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</si>
  <si>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</si>
  <si>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</si>
  <si>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</si>
  <si>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</si>
  <si>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</si>
  <si>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</si>
  <si>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</si>
  <si>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</si>
  <si>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</si>
  <si>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</si>
  <si>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G8363-3070_Tel.xls</t>
  </si>
  <si>
    <t>EA</t>
  </si>
  <si>
    <t>IBVS 5532 Eph.</t>
  </si>
  <si>
    <t>IBVS 5532</t>
  </si>
  <si>
    <t>Tel</t>
  </si>
  <si>
    <t>V0354 Tel / NSV 10789 / GSC 8363 3070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</si>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</sst>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V0354 Tel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4C-420E-9881-583461390D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4C-420E-9881-583461390D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4C-420E-9881-583461390D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4C-420E-9881-583461390D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4C-420E-9881-583461390D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4C-420E-9881-583461390D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4C-420E-9881-583461390D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4C-420E-9881-58346139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346688"/>
        <c:axId val="1"/>
      </c:scatterChart>
      <c:valAx>
        <c:axId val="49934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346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5B0C231-B729-1C51-4640-62F20474F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9" t="s">
        <v>42</v>
      </c>
      <c r="E1" s="3"/>
      <c r="F1" s="4" t="s">
        <v>37</v>
      </c>
      <c r="G1" s="5" t="s">
        <v>38</v>
      </c>
      <c r="H1" s="6" t="s">
        <v>39</v>
      </c>
      <c r="I1" s="7">
        <v>51981.962</v>
      </c>
      <c r="J1" s="7">
        <v>6.2397499999999999</v>
      </c>
      <c r="K1" s="6" t="s">
        <v>40</v>
      </c>
      <c r="L1" s="8" t="s">
        <v>41</v>
      </c>
    </row>
    <row r="2" spans="1:12" s="10" customFormat="1" ht="12.95" customHeight="1">
      <c r="A2" s="10" t="s">
        <v>23</v>
      </c>
      <c r="B2" s="10" t="s">
        <v>38</v>
      </c>
      <c r="C2" s="11" t="s">
        <v>41</v>
      </c>
      <c r="D2" s="10" t="s">
        <v>37</v>
      </c>
    </row>
    <row r="3" spans="1:12" s="10" customFormat="1" ht="12.95" customHeight="1" thickBot="1"/>
    <row r="4" spans="1:12" s="10" customFormat="1" ht="12.95" customHeight="1" thickTop="1" thickBot="1">
      <c r="A4" s="12" t="s">
        <v>39</v>
      </c>
      <c r="C4" s="13">
        <v>51981.962</v>
      </c>
      <c r="D4" s="14">
        <v>6.2397499999999999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51981.962</v>
      </c>
    </row>
    <row r="8" spans="1:12" s="10" customFormat="1" ht="12.95" customHeight="1">
      <c r="A8" s="10" t="s">
        <v>2</v>
      </c>
      <c r="C8" s="10">
        <f>+D4</f>
        <v>6.2397499999999999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 t="e">
        <f ca="1">INTERCEPT(INDIRECT($G$11):G992,INDIRECT($F$11):F992)</f>
        <v>#DIV/0!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 t="e">
        <f ca="1">SLOPE(INDIRECT($G$11):G992,INDIRECT($F$11):F992)</f>
        <v>#DIV/0!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 t="e">
        <f ca="1">(C7+C11)+(C8+C12)*INT(MAX(F21:F3533))</f>
        <v>#DIV/0!</v>
      </c>
      <c r="D15" s="23" t="s">
        <v>32</v>
      </c>
      <c r="E15" s="24">
        <f ca="1">TODAY()+15018.5-B9/24</f>
        <v>60378.5</v>
      </c>
    </row>
    <row r="16" spans="1:12" s="10" customFormat="1" ht="12.95" customHeight="1">
      <c r="A16" s="15" t="s">
        <v>3</v>
      </c>
      <c r="C16" s="25" t="e">
        <f ca="1">+C8+C12</f>
        <v>#DIV/0!</v>
      </c>
      <c r="D16" s="23" t="s">
        <v>33</v>
      </c>
      <c r="E16" s="24" t="e">
        <f ca="1">ROUND(2*(E15-C15)/C16,0)/2+1</f>
        <v>#DIV/0!</v>
      </c>
    </row>
    <row r="17" spans="1:18" s="10" customFormat="1" ht="12.95" customHeight="1" thickBot="1">
      <c r="A17" s="23" t="s">
        <v>29</v>
      </c>
      <c r="C17" s="10">
        <f>COUNT(C21:C2191)</f>
        <v>1</v>
      </c>
      <c r="D17" s="23" t="s">
        <v>34</v>
      </c>
      <c r="E17" s="26" t="e">
        <f ca="1">+C15+C16*E16-15018.5-C9/24</f>
        <v>#DIV/0!</v>
      </c>
    </row>
    <row r="18" spans="1:18" s="10" customFormat="1" ht="12.95" customHeight="1" thickTop="1" thickBot="1">
      <c r="A18" s="15" t="s">
        <v>4</v>
      </c>
      <c r="C18" s="27" t="e">
        <f ca="1">+C15</f>
        <v>#DIV/0!</v>
      </c>
      <c r="D18" s="28" t="e">
        <f ca="1">+C16</f>
        <v>#DIV/0!</v>
      </c>
      <c r="E18" s="29" t="s">
        <v>35</v>
      </c>
    </row>
    <row r="19" spans="1:18" s="10" customFormat="1" ht="12.95" customHeight="1" thickTop="1">
      <c r="A19" s="6" t="s">
        <v>36</v>
      </c>
      <c r="E19" s="30">
        <v>21</v>
      </c>
    </row>
    <row r="20" spans="1:18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8" s="10" customFormat="1" ht="12.95" customHeight="1">
      <c r="A21" s="10" t="str">
        <f>$K$1</f>
        <v>IBVS 5532</v>
      </c>
      <c r="C21" s="11">
        <f>+$C$4</f>
        <v>51981.962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 t="e">
        <f ca="1">+C$11+C$12*$F21</f>
        <v>#DIV/0!</v>
      </c>
      <c r="Q21" s="33">
        <f>+C21-15018.5</f>
        <v>36963.462</v>
      </c>
    </row>
    <row r="22" spans="1:18" s="10" customFormat="1" ht="12.95" customHeight="1">
      <c r="C22" s="11"/>
      <c r="D22" s="11"/>
      <c r="Q22" s="33"/>
      <c r="R22" s="10" t="str">
        <f>IF(ABS(C22-C21)&lt;0.00001,1,"")</f>
        <v/>
      </c>
    </row>
    <row r="23" spans="1:18" s="10" customFormat="1" ht="12.95" customHeight="1">
      <c r="C23" s="11"/>
      <c r="D23" s="11"/>
      <c r="Q23" s="33"/>
    </row>
    <row r="24" spans="1:18" s="10" customFormat="1" ht="12.95" customHeight="1">
      <c r="Q24" s="33"/>
    </row>
    <row r="25" spans="1:18" s="10" customFormat="1" ht="12.95" customHeight="1">
      <c r="C25" s="11"/>
      <c r="D25" s="11"/>
      <c r="Q25" s="33"/>
    </row>
    <row r="26" spans="1:18" s="10" customFormat="1" ht="12.95" customHeight="1">
      <c r="C26" s="11"/>
      <c r="D26" s="11"/>
      <c r="Q26" s="33"/>
    </row>
    <row r="27" spans="1:18" s="10" customFormat="1" ht="12.95" customHeight="1">
      <c r="C27" s="11"/>
      <c r="D27" s="11"/>
      <c r="Q27" s="33"/>
    </row>
    <row r="28" spans="1:18" s="10" customFormat="1" ht="12.95" customHeight="1">
      <c r="C28" s="11"/>
      <c r="D28" s="11"/>
      <c r="Q28" s="33"/>
    </row>
    <row r="29" spans="1:18" s="10" customFormat="1" ht="12.95" customHeight="1">
      <c r="C29" s="11"/>
      <c r="D29" s="11"/>
      <c r="Q29" s="33"/>
    </row>
    <row r="30" spans="1:18" s="10" customFormat="1" ht="12.95" customHeight="1">
      <c r="C30" s="11"/>
      <c r="D30" s="11"/>
      <c r="Q30" s="33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2024-03-09T01:22:17Z</dcterms:modified>
</cp:coreProperties>
</file>