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B38D265-B526-4E33-9E1F-426124CCBE7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4" i="1"/>
  <c r="Q25" i="1"/>
  <c r="Q23" i="1"/>
  <c r="F16" i="1"/>
  <c r="F17" i="1" s="1"/>
  <c r="Q22" i="1"/>
  <c r="C21" i="1"/>
  <c r="G21" i="1"/>
  <c r="I21" i="1"/>
  <c r="A21" i="1"/>
  <c r="C7" i="1"/>
  <c r="E24" i="1"/>
  <c r="F24" i="1"/>
  <c r="C8" i="1"/>
  <c r="E21" i="1"/>
  <c r="F21" i="1"/>
  <c r="C17" i="1"/>
  <c r="Q21" i="1"/>
  <c r="E22" i="1"/>
  <c r="F22" i="1"/>
  <c r="G22" i="1"/>
  <c r="E25" i="1"/>
  <c r="F25" i="1"/>
  <c r="G25" i="1"/>
  <c r="K25" i="1"/>
  <c r="G24" i="1"/>
  <c r="K24" i="1"/>
  <c r="E23" i="1"/>
  <c r="F23" i="1"/>
  <c r="G23" i="1"/>
  <c r="J23" i="1"/>
  <c r="K22" i="1"/>
  <c r="C12" i="1"/>
  <c r="C11" i="1"/>
  <c r="C15" i="1" l="1"/>
  <c r="F18" i="1" s="1"/>
  <c r="O24" i="1"/>
  <c r="O21" i="1"/>
  <c r="O25" i="1"/>
  <c r="O22" i="1"/>
  <c r="O23" i="1"/>
  <c r="C16" i="1"/>
  <c r="D18" i="1" s="1"/>
  <c r="C18" i="1" l="1"/>
  <c r="F19" i="1"/>
</calcChain>
</file>

<file path=xl/sharedStrings.xml><?xml version="1.0" encoding="utf-8"?>
<sst xmlns="http://schemas.openxmlformats.org/spreadsheetml/2006/main" count="57" uniqueCount="50">
  <si>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</si>
  <si>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</si>
  <si>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</si>
  <si>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</si>
  <si>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</si>
  <si>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</si>
  <si>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</si>
  <si>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</si>
  <si>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</si>
  <si>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</si>
  <si>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</si>
  <si>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</si>
  <si>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</si>
  <si>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</si>
  <si>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</si>
  <si>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</si>
  <si>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</si>
  <si>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</si>
  <si>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</si>
  <si>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</si>
  <si>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</si>
  <si>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</si>
  <si>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</si>
  <si>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</si>
  <si>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</si>
  <si>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</si>
  <si>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</si>
  <si>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</si>
  <si>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</si>
  <si>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</si>
  <si>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</si>
  <si>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</si>
  <si>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</si>
  <si>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G2317-0163_Tri.xls</t>
  </si>
  <si>
    <t>EB:</t>
  </si>
  <si>
    <t>IBVS 5557 Eph.</t>
  </si>
  <si>
    <t>IBVS 5557</t>
  </si>
  <si>
    <t>Tri</t>
  </si>
  <si>
    <t>AV Tri / GSC 2317-0163 / NSV 00726</t>
  </si>
  <si>
    <t>Add cycle</t>
  </si>
  <si>
    <t>Old Cycle</t>
  </si>
  <si>
    <t>IBVS 6131</t>
  </si>
  <si>
    <t>IBVS 6152</t>
  </si>
  <si>
    <t>VSX</t>
  </si>
  <si>
    <t>I</t>
  </si>
  <si>
    <t>OEJV 0179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</si>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</sst>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29" fillId="0" borderId="0" applyFont="0" applyFill="0" applyBorder="0" applyAlignment="0" applyProtection="0"/>
    <xf numFmtId="0" fontId="2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4" applyNumberFormat="0" applyFill="0" applyAlignment="0" applyProtection="0"/>
    <xf numFmtId="0" fontId="24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25" fillId="20" borderId="6" applyNumberFormat="0" applyAlignment="0" applyProtection="0"/>
    <xf numFmtId="0" fontId="26" fillId="0" borderId="0" applyNumberFormat="0" applyFill="0" applyBorder="0" applyAlignment="0" applyProtection="0"/>
    <xf numFmtId="0" fontId="29" fillId="0" borderId="7" applyNumberFormat="0" applyFont="0" applyFill="0" applyAlignment="0" applyProtection="0"/>
    <xf numFmtId="0" fontId="27" fillId="0" borderId="0" applyNumberFormat="0" applyFill="0" applyBorder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28" fillId="0" borderId="0" xfId="41" applyFont="1" applyAlignment="1">
      <alignment vertical="center"/>
    </xf>
    <xf numFmtId="0" fontId="28" fillId="0" borderId="0" xfId="41" applyFont="1" applyAlignment="1">
      <alignment horizontal="center" vertical="center"/>
    </xf>
    <xf numFmtId="0" fontId="28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Tri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6.4000000000000003E-3</c:v>
                  </c:pt>
                  <c:pt idx="3">
                    <c:v>8.9999999999999998E-4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6.4000000000000003E-3</c:v>
                  </c:pt>
                  <c:pt idx="3">
                    <c:v>8.9999999999999998E-4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6226</c:v>
                </c:pt>
                <c:pt idx="2">
                  <c:v>6256</c:v>
                </c:pt>
                <c:pt idx="3">
                  <c:v>6230</c:v>
                </c:pt>
                <c:pt idx="4">
                  <c:v>6619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F4-4DA0-91EB-E1EB7C5171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6.4000000000000003E-3</c:v>
                  </c:pt>
                  <c:pt idx="3">
                    <c:v>8.9999999999999998E-4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6.4000000000000003E-3</c:v>
                  </c:pt>
                  <c:pt idx="3">
                    <c:v>8.9999999999999998E-4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6226</c:v>
                </c:pt>
                <c:pt idx="2">
                  <c:v>6256</c:v>
                </c:pt>
                <c:pt idx="3">
                  <c:v>6230</c:v>
                </c:pt>
                <c:pt idx="4">
                  <c:v>6619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F4-4DA0-91EB-E1EB7C5171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6.4000000000000003E-3</c:v>
                  </c:pt>
                  <c:pt idx="3">
                    <c:v>8.9999999999999998E-4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6.4000000000000003E-3</c:v>
                  </c:pt>
                  <c:pt idx="3">
                    <c:v>8.9999999999999998E-4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6226</c:v>
                </c:pt>
                <c:pt idx="2">
                  <c:v>6256</c:v>
                </c:pt>
                <c:pt idx="3">
                  <c:v>6230</c:v>
                </c:pt>
                <c:pt idx="4">
                  <c:v>6619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-7.4779999995371327E-2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F4-4DA0-91EB-E1EB7C5171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6.4000000000000003E-3</c:v>
                  </c:pt>
                  <c:pt idx="3">
                    <c:v>8.9999999999999998E-4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6.4000000000000003E-3</c:v>
                  </c:pt>
                  <c:pt idx="3">
                    <c:v>8.9999999999999998E-4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6226</c:v>
                </c:pt>
                <c:pt idx="2">
                  <c:v>6256</c:v>
                </c:pt>
                <c:pt idx="3">
                  <c:v>6230</c:v>
                </c:pt>
                <c:pt idx="4">
                  <c:v>6619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-7.8279999994265381E-2</c:v>
                </c:pt>
                <c:pt idx="3">
                  <c:v>-8.3090000000083819E-2</c:v>
                </c:pt>
                <c:pt idx="4">
                  <c:v>-8.5599999998521525E-2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F4-4DA0-91EB-E1EB7C5171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6.4000000000000003E-3</c:v>
                  </c:pt>
                  <c:pt idx="3">
                    <c:v>8.9999999999999998E-4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6.4000000000000003E-3</c:v>
                  </c:pt>
                  <c:pt idx="3">
                    <c:v>8.9999999999999998E-4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6226</c:v>
                </c:pt>
                <c:pt idx="2">
                  <c:v>6256</c:v>
                </c:pt>
                <c:pt idx="3">
                  <c:v>6230</c:v>
                </c:pt>
                <c:pt idx="4">
                  <c:v>6619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F4-4DA0-91EB-E1EB7C5171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6.4000000000000003E-3</c:v>
                  </c:pt>
                  <c:pt idx="3">
                    <c:v>8.9999999999999998E-4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6.4000000000000003E-3</c:v>
                  </c:pt>
                  <c:pt idx="3">
                    <c:v>8.9999999999999998E-4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6226</c:v>
                </c:pt>
                <c:pt idx="2">
                  <c:v>6256</c:v>
                </c:pt>
                <c:pt idx="3">
                  <c:v>6230</c:v>
                </c:pt>
                <c:pt idx="4">
                  <c:v>6619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F4-4DA0-91EB-E1EB7C5171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6.4000000000000003E-3</c:v>
                  </c:pt>
                  <c:pt idx="3">
                    <c:v>8.9999999999999998E-4</c:v>
                  </c:pt>
                  <c:pt idx="4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6.4000000000000003E-3</c:v>
                  </c:pt>
                  <c:pt idx="3">
                    <c:v>8.9999999999999998E-4</c:v>
                  </c:pt>
                  <c:pt idx="4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6226</c:v>
                </c:pt>
                <c:pt idx="2">
                  <c:v>6256</c:v>
                </c:pt>
                <c:pt idx="3">
                  <c:v>6230</c:v>
                </c:pt>
                <c:pt idx="4">
                  <c:v>6619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F4-4DA0-91EB-E1EB7C5171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6226</c:v>
                </c:pt>
                <c:pt idx="2">
                  <c:v>6256</c:v>
                </c:pt>
                <c:pt idx="3">
                  <c:v>6230</c:v>
                </c:pt>
                <c:pt idx="4">
                  <c:v>6619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7.4799264341798843E-5</c:v>
                </c:pt>
                <c:pt idx="1">
                  <c:v>-7.9098703598780684E-2</c:v>
                </c:pt>
                <c:pt idx="2">
                  <c:v>-7.9480201363941891E-2</c:v>
                </c:pt>
                <c:pt idx="3">
                  <c:v>-7.9149569967468844E-2</c:v>
                </c:pt>
                <c:pt idx="4">
                  <c:v>-8.4096324322392488E-2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F4-4DA0-91EB-E1EB7C517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327840"/>
        <c:axId val="1"/>
      </c:scatterChart>
      <c:valAx>
        <c:axId val="506327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327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55796DD-FF98-50C9-D12F-E4429830B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4" customFormat="1" ht="20.25" x14ac:dyDescent="0.2">
      <c r="A1" s="32" t="s">
        <v>38</v>
      </c>
      <c r="E1" s="2"/>
      <c r="F1" s="2" t="s">
        <v>33</v>
      </c>
      <c r="G1" s="3" t="s">
        <v>34</v>
      </c>
      <c r="H1" s="2" t="s">
        <v>35</v>
      </c>
      <c r="I1" s="3">
        <v>51437.733</v>
      </c>
      <c r="J1" s="3">
        <v>0.88197999999999999</v>
      </c>
      <c r="K1" s="3" t="s">
        <v>36</v>
      </c>
      <c r="L1" s="3" t="s">
        <v>37</v>
      </c>
    </row>
    <row r="2" spans="1:12" s="4" customFormat="1" ht="12.95" customHeight="1" x14ac:dyDescent="0.2">
      <c r="A2" s="4" t="s">
        <v>22</v>
      </c>
      <c r="B2" s="4" t="s">
        <v>34</v>
      </c>
      <c r="C2" s="5" t="s">
        <v>37</v>
      </c>
      <c r="D2" s="4" t="s">
        <v>33</v>
      </c>
    </row>
    <row r="3" spans="1:12" s="4" customFormat="1" ht="12.95" customHeight="1" thickBot="1" x14ac:dyDescent="0.25"/>
    <row r="4" spans="1:12" s="4" customFormat="1" ht="12.95" customHeight="1" thickTop="1" thickBot="1" x14ac:dyDescent="0.25">
      <c r="A4" s="6" t="s">
        <v>35</v>
      </c>
      <c r="C4" s="7">
        <v>51437.733</v>
      </c>
      <c r="D4" s="8">
        <v>0.88197999999999999</v>
      </c>
    </row>
    <row r="5" spans="1:12" s="4" customFormat="1" ht="12.95" customHeight="1" thickTop="1" x14ac:dyDescent="0.2">
      <c r="A5" s="6" t="s">
        <v>27</v>
      </c>
      <c r="C5" s="9">
        <v>-9.5</v>
      </c>
      <c r="D5" s="4" t="s">
        <v>28</v>
      </c>
    </row>
    <row r="6" spans="1:12" s="4" customFormat="1" ht="12.95" customHeight="1" x14ac:dyDescent="0.2">
      <c r="A6" s="10" t="s">
        <v>0</v>
      </c>
    </row>
    <row r="7" spans="1:12" s="4" customFormat="1" ht="12.95" customHeight="1" x14ac:dyDescent="0.2">
      <c r="A7" s="4" t="s">
        <v>1</v>
      </c>
      <c r="C7" s="4">
        <f>+C4</f>
        <v>51437.733</v>
      </c>
    </row>
    <row r="8" spans="1:12" s="4" customFormat="1" ht="12.95" customHeight="1" x14ac:dyDescent="0.2">
      <c r="A8" s="4" t="s">
        <v>2</v>
      </c>
      <c r="C8" s="4">
        <f>+D4</f>
        <v>0.88197999999999999</v>
      </c>
      <c r="D8" s="4" t="s">
        <v>43</v>
      </c>
    </row>
    <row r="9" spans="1:12" s="4" customFormat="1" ht="12.95" customHeight="1" x14ac:dyDescent="0.2">
      <c r="A9" s="2" t="s">
        <v>32</v>
      </c>
      <c r="B9" s="11">
        <v>21</v>
      </c>
      <c r="C9" s="12" t="str">
        <f>"F"&amp;B9</f>
        <v>F21</v>
      </c>
      <c r="D9" s="13" t="str">
        <f>"G"&amp;B9</f>
        <v>G21</v>
      </c>
    </row>
    <row r="10" spans="1:12" s="4" customFormat="1" ht="12.95" customHeight="1" thickBot="1" x14ac:dyDescent="0.25">
      <c r="C10" s="14" t="s">
        <v>18</v>
      </c>
      <c r="D10" s="14" t="s">
        <v>19</v>
      </c>
    </row>
    <row r="11" spans="1:12" s="4" customFormat="1" ht="12.95" customHeight="1" x14ac:dyDescent="0.2">
      <c r="A11" s="4" t="s">
        <v>14</v>
      </c>
      <c r="C11" s="13">
        <f ca="1">INTERCEPT(INDIRECT($D$9):G992,INDIRECT($C$9):F992)</f>
        <v>7.4799264341798843E-5</v>
      </c>
      <c r="D11" s="15"/>
    </row>
    <row r="12" spans="1:12" s="4" customFormat="1" ht="12.95" customHeight="1" x14ac:dyDescent="0.2">
      <c r="A12" s="4" t="s">
        <v>15</v>
      </c>
      <c r="C12" s="13">
        <f ca="1">SLOPE(INDIRECT($D$9):G992,INDIRECT($C$9):F992)</f>
        <v>-1.2716592172040231E-5</v>
      </c>
      <c r="D12" s="15"/>
    </row>
    <row r="13" spans="1:12" s="4" customFormat="1" ht="12.95" customHeight="1" x14ac:dyDescent="0.2">
      <c r="A13" s="4" t="s">
        <v>17</v>
      </c>
      <c r="C13" s="15" t="s">
        <v>12</v>
      </c>
    </row>
    <row r="14" spans="1:12" s="4" customFormat="1" ht="12.95" customHeight="1" x14ac:dyDescent="0.2"/>
    <row r="15" spans="1:12" s="4" customFormat="1" ht="12.95" customHeight="1" x14ac:dyDescent="0.2">
      <c r="A15" s="16" t="s">
        <v>16</v>
      </c>
      <c r="C15" s="17">
        <f ca="1">(C7+C11)+(C8+C12)*INT(MAX(F21:F3533))</f>
        <v>57275.474523675679</v>
      </c>
      <c r="E15" s="18" t="s">
        <v>39</v>
      </c>
      <c r="F15" s="9">
        <v>1</v>
      </c>
    </row>
    <row r="16" spans="1:12" s="4" customFormat="1" ht="12.95" customHeight="1" x14ac:dyDescent="0.2">
      <c r="A16" s="10" t="s">
        <v>3</v>
      </c>
      <c r="C16" s="19">
        <f ca="1">+C8+C12</f>
        <v>0.88196728340782793</v>
      </c>
      <c r="E16" s="18" t="s">
        <v>29</v>
      </c>
      <c r="F16" s="20">
        <f ca="1">NOW()+15018.5+$C$5/24</f>
        <v>60378.612499999996</v>
      </c>
    </row>
    <row r="17" spans="1:17" s="4" customFormat="1" ht="12.95" customHeight="1" thickBot="1" x14ac:dyDescent="0.25">
      <c r="A17" s="18" t="s">
        <v>26</v>
      </c>
      <c r="C17" s="4">
        <f>COUNT(C21:C2191)</f>
        <v>5</v>
      </c>
      <c r="E17" s="18" t="s">
        <v>40</v>
      </c>
      <c r="F17" s="20">
        <f ca="1">ROUND(2*(F16-$C$7)/$C$8,0)/2+F15</f>
        <v>10138.5</v>
      </c>
    </row>
    <row r="18" spans="1:17" s="4" customFormat="1" ht="12.95" customHeight="1" thickTop="1" thickBot="1" x14ac:dyDescent="0.25">
      <c r="A18" s="10" t="s">
        <v>4</v>
      </c>
      <c r="C18" s="21">
        <f ca="1">+C15</f>
        <v>57275.474523675679</v>
      </c>
      <c r="D18" s="22">
        <f ca="1">+C16</f>
        <v>0.88196728340782793</v>
      </c>
      <c r="E18" s="18" t="s">
        <v>30</v>
      </c>
      <c r="F18" s="13">
        <f ca="1">ROUND(2*(F16-$C$15)/$C$16,0)/2+F15</f>
        <v>3519.5</v>
      </c>
    </row>
    <row r="19" spans="1:17" s="4" customFormat="1" ht="12.95" customHeight="1" thickTop="1" x14ac:dyDescent="0.2">
      <c r="E19" s="18" t="s">
        <v>31</v>
      </c>
      <c r="F19" s="23">
        <f ca="1">+$C$15+$C$16*F18-15018.5-$C$5/24</f>
        <v>45361.454210962867</v>
      </c>
    </row>
    <row r="20" spans="1:17" s="4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4" t="s">
        <v>46</v>
      </c>
      <c r="I20" s="24" t="s">
        <v>47</v>
      </c>
      <c r="J20" s="24" t="s">
        <v>48</v>
      </c>
      <c r="K20" s="24" t="s">
        <v>49</v>
      </c>
      <c r="L20" s="24" t="s">
        <v>23</v>
      </c>
      <c r="M20" s="24" t="s">
        <v>24</v>
      </c>
      <c r="N20" s="24" t="s">
        <v>25</v>
      </c>
      <c r="O20" s="24" t="s">
        <v>21</v>
      </c>
      <c r="P20" s="25" t="s">
        <v>20</v>
      </c>
      <c r="Q20" s="14" t="s">
        <v>13</v>
      </c>
    </row>
    <row r="21" spans="1:17" s="4" customFormat="1" ht="12.95" customHeight="1" x14ac:dyDescent="0.2">
      <c r="A21" s="4" t="str">
        <f>$K$1</f>
        <v>IBVS 5557</v>
      </c>
      <c r="C21" s="5">
        <f>+$C$4</f>
        <v>51437.733</v>
      </c>
      <c r="D21" s="5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I21" s="4">
        <f>+G21</f>
        <v>0</v>
      </c>
      <c r="O21" s="4">
        <f ca="1">+C$11+C$12*$F21</f>
        <v>7.4799264341798843E-5</v>
      </c>
      <c r="Q21" s="26">
        <f>+C21-15018.5</f>
        <v>36419.233</v>
      </c>
    </row>
    <row r="22" spans="1:17" s="4" customFormat="1" ht="12.95" customHeight="1" x14ac:dyDescent="0.2">
      <c r="A22" s="10" t="s">
        <v>41</v>
      </c>
      <c r="C22" s="5">
        <v>56928.862200000003</v>
      </c>
      <c r="D22" s="5">
        <v>2.0000000000000001E-4</v>
      </c>
      <c r="E22" s="4">
        <f>+(C22-C$7)/C$8</f>
        <v>6225.9112451529545</v>
      </c>
      <c r="F22" s="4">
        <f>ROUND(2*E22,0)/2</f>
        <v>6226</v>
      </c>
      <c r="G22" s="4">
        <f>+C22-(C$7+F22*C$8)</f>
        <v>-7.8279999994265381E-2</v>
      </c>
      <c r="K22" s="4">
        <f>+G22</f>
        <v>-7.8279999994265381E-2</v>
      </c>
      <c r="O22" s="4">
        <f ca="1">+C$11+C$12*$F22</f>
        <v>-7.9098703598780684E-2</v>
      </c>
      <c r="Q22" s="26">
        <f>+C22-15018.5</f>
        <v>41910.362200000003</v>
      </c>
    </row>
    <row r="23" spans="1:17" s="4" customFormat="1" ht="12.95" customHeight="1" x14ac:dyDescent="0.2">
      <c r="A23" s="27" t="s">
        <v>42</v>
      </c>
      <c r="B23" s="28"/>
      <c r="C23" s="27">
        <v>56955.325100000002</v>
      </c>
      <c r="D23" s="27">
        <v>6.4000000000000003E-3</v>
      </c>
      <c r="E23" s="4">
        <f>+(C23-C$7)/C$8</f>
        <v>6255.9152134969063</v>
      </c>
      <c r="F23" s="4">
        <f>ROUND(2*E23,0)/2</f>
        <v>6256</v>
      </c>
      <c r="G23" s="4">
        <f>+C23-(C$7+F23*C$8)</f>
        <v>-7.4779999995371327E-2</v>
      </c>
      <c r="J23" s="4">
        <f>+G23</f>
        <v>-7.4779999995371327E-2</v>
      </c>
      <c r="O23" s="4">
        <f ca="1">+C$11+C$12*$F23</f>
        <v>-7.9480201363941891E-2</v>
      </c>
      <c r="Q23" s="26">
        <f>+C23-15018.5</f>
        <v>41936.825100000002</v>
      </c>
    </row>
    <row r="24" spans="1:17" s="4" customFormat="1" ht="12.95" customHeight="1" x14ac:dyDescent="0.2">
      <c r="A24" s="29" t="s">
        <v>45</v>
      </c>
      <c r="B24" s="30" t="s">
        <v>44</v>
      </c>
      <c r="C24" s="31">
        <v>56932.385309999998</v>
      </c>
      <c r="D24" s="31">
        <v>8.9999999999999998E-4</v>
      </c>
      <c r="E24" s="4">
        <f>+(C24-C$7)/C$8</f>
        <v>6229.905791514544</v>
      </c>
      <c r="F24" s="4">
        <f>ROUND(2*E24,0)/2</f>
        <v>6230</v>
      </c>
      <c r="G24" s="4">
        <f>+C24-(C$7+F24*C$8)</f>
        <v>-8.3090000000083819E-2</v>
      </c>
      <c r="K24" s="4">
        <f>+G24</f>
        <v>-8.3090000000083819E-2</v>
      </c>
      <c r="O24" s="4">
        <f ca="1">+C$11+C$12*$F24</f>
        <v>-7.9149569967468844E-2</v>
      </c>
      <c r="Q24" s="26">
        <f>+C24-15018.5</f>
        <v>41913.885309999998</v>
      </c>
    </row>
    <row r="25" spans="1:17" s="4" customFormat="1" ht="12.95" customHeight="1" x14ac:dyDescent="0.2">
      <c r="A25" s="29" t="s">
        <v>45</v>
      </c>
      <c r="B25" s="30" t="s">
        <v>44</v>
      </c>
      <c r="C25" s="31">
        <v>57275.473019999998</v>
      </c>
      <c r="D25" s="31">
        <v>1.1000000000000001E-3</v>
      </c>
      <c r="E25" s="4">
        <f>+(C25-C$7)/C$8</f>
        <v>6618.9029456450235</v>
      </c>
      <c r="F25" s="4">
        <f>ROUND(2*E25,0)/2</f>
        <v>6619</v>
      </c>
      <c r="G25" s="4">
        <f>+C25-(C$7+F25*C$8)</f>
        <v>-8.5599999998521525E-2</v>
      </c>
      <c r="K25" s="4">
        <f>+G25</f>
        <v>-8.5599999998521525E-2</v>
      </c>
      <c r="O25" s="4">
        <f ca="1">+C$11+C$12*$F25</f>
        <v>-8.4096324322392488E-2</v>
      </c>
      <c r="Q25" s="26">
        <f>+C25-15018.5</f>
        <v>42256.973019999998</v>
      </c>
    </row>
    <row r="26" spans="1:17" s="4" customFormat="1" ht="12.95" customHeight="1" x14ac:dyDescent="0.2">
      <c r="C26" s="5"/>
      <c r="D26" s="5"/>
      <c r="Q26" s="26"/>
    </row>
    <row r="27" spans="1:17" s="4" customFormat="1" ht="12.95" customHeight="1" x14ac:dyDescent="0.2">
      <c r="C27" s="5"/>
      <c r="D27" s="5"/>
      <c r="Q27" s="26"/>
    </row>
    <row r="28" spans="1:17" s="4" customFormat="1" ht="12.95" customHeight="1" x14ac:dyDescent="0.2">
      <c r="C28" s="5"/>
      <c r="D28" s="5"/>
      <c r="Q28" s="26"/>
    </row>
    <row r="29" spans="1:17" s="4" customFormat="1" ht="12.95" customHeight="1" x14ac:dyDescent="0.2">
      <c r="C29" s="5"/>
      <c r="D29" s="5"/>
      <c r="Q29" s="26"/>
    </row>
    <row r="30" spans="1:17" s="4" customFormat="1" ht="12.95" customHeight="1" x14ac:dyDescent="0.2">
      <c r="C30" s="5"/>
      <c r="D30" s="5"/>
      <c r="Q30" s="26"/>
    </row>
    <row r="31" spans="1:17" s="4" customFormat="1" ht="12.95" customHeight="1" x14ac:dyDescent="0.2">
      <c r="C31" s="5"/>
      <c r="D31" s="5"/>
      <c r="Q31" s="26"/>
    </row>
    <row r="32" spans="1:17" s="4" customFormat="1" ht="12.95" customHeight="1" x14ac:dyDescent="0.2">
      <c r="C32" s="5"/>
      <c r="D32" s="5"/>
      <c r="Q32" s="26"/>
    </row>
    <row r="33" spans="3:17" s="4" customFormat="1" ht="12.95" customHeight="1" x14ac:dyDescent="0.2">
      <c r="C33" s="5"/>
      <c r="D33" s="5"/>
      <c r="Q33" s="26"/>
    </row>
    <row r="34" spans="3:17" s="4" customFormat="1" ht="12.95" customHeight="1" x14ac:dyDescent="0.2">
      <c r="C34" s="5"/>
      <c r="D34" s="5"/>
    </row>
    <row r="35" spans="3:17" s="4" customFormat="1" ht="12.95" customHeight="1" x14ac:dyDescent="0.2">
      <c r="C35" s="5"/>
      <c r="D35" s="5"/>
    </row>
    <row r="36" spans="3:17" s="4" customFormat="1" ht="12.95" customHeight="1" x14ac:dyDescent="0.2">
      <c r="C36" s="5"/>
      <c r="D36" s="5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2024-03-09T01:42:00Z</dcterms:modified>
</cp:coreProperties>
</file>