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62CA7D2-3845-41DE-8643-86C831BBCB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E22" i="1"/>
  <c r="F22" i="1"/>
  <c r="G22" i="1"/>
  <c r="I22" i="1"/>
  <c r="Q22" i="1"/>
  <c r="C21" i="1"/>
  <c r="E9" i="1"/>
  <c r="D9" i="1"/>
  <c r="E21" i="1"/>
  <c r="F21" i="1"/>
  <c r="G21" i="1"/>
  <c r="H21" i="1"/>
  <c r="F16" i="1"/>
  <c r="C17" i="1"/>
  <c r="Q21" i="1"/>
  <c r="C11" i="1"/>
  <c r="C12" i="1"/>
  <c r="O23" i="1" l="1"/>
  <c r="C16" i="1"/>
  <c r="D18" i="1" s="1"/>
  <c r="O21" i="1"/>
  <c r="C15" i="1"/>
  <c r="O22" i="1"/>
  <c r="F17" i="1"/>
  <c r="C18" i="1" l="1"/>
  <c r="F18" i="1"/>
  <c r="F19" i="1" s="1"/>
</calcChain>
</file>

<file path=xl/sharedStrings.xml><?xml version="1.0" encoding="utf-8"?>
<sst xmlns="http://schemas.openxmlformats.org/spreadsheetml/2006/main" count="53" uniqueCount="47">
  <si>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</si>
  <si>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</si>
  <si>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</si>
  <si>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</si>
  <si>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</si>
  <si>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</si>
  <si>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</si>
  <si>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</si>
  <si>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</si>
  <si>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</si>
  <si>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</si>
  <si>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</si>
  <si>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</si>
  <si>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</si>
  <si>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</si>
  <si>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</si>
  <si>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</si>
  <si>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</si>
  <si>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</si>
  <si>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</si>
  <si>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</si>
  <si>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</si>
  <si>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</si>
  <si>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</si>
  <si>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</si>
  <si>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</si>
  <si>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</si>
  <si>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</si>
  <si>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</si>
  <si>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</si>
  <si>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</si>
  <si>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</si>
  <si>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</si>
  <si>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</si>
  <si>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BAD</t>
  </si>
  <si>
    <t>Add cycle</t>
  </si>
  <si>
    <t>Old Cycle</t>
  </si>
  <si>
    <t>New Cycle</t>
  </si>
  <si>
    <t>not avail.</t>
  </si>
  <si>
    <t>VSX</t>
  </si>
  <si>
    <t>Start of linear fit &gt;&gt;&gt;&gt;&gt;&gt;</t>
  </si>
  <si>
    <t>AW Tri / GSC 1755-1166</t>
  </si>
  <si>
    <t>EW</t>
  </si>
  <si>
    <t>IBVS 6118</t>
  </si>
  <si>
    <t>I</t>
  </si>
  <si>
    <t>JBAV, 60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</si>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</sst>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65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Tri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13206</c:v>
                </c:pt>
                <c:pt idx="2">
                  <c:v>20717.5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26-43B3-8454-03D9721ADB4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13206</c:v>
                </c:pt>
                <c:pt idx="2">
                  <c:v>20717.5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-8.060000000114087E-2</c:v>
                </c:pt>
                <c:pt idx="2">
                  <c:v>-6.1000000001513399E-2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26-43B3-8454-03D9721ADB4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13206</c:v>
                </c:pt>
                <c:pt idx="2">
                  <c:v>20717.5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26-43B3-8454-03D9721ADB4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13206</c:v>
                </c:pt>
                <c:pt idx="2">
                  <c:v>20717.5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26-43B3-8454-03D9721ADB4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13206</c:v>
                </c:pt>
                <c:pt idx="2">
                  <c:v>20717.5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26-43B3-8454-03D9721ADB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13206</c:v>
                </c:pt>
                <c:pt idx="2">
                  <c:v>20717.5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26-43B3-8454-03D9721ADB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13206</c:v>
                </c:pt>
                <c:pt idx="2">
                  <c:v>20717.5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26-43B3-8454-03D9721ADB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13206</c:v>
                </c:pt>
                <c:pt idx="2">
                  <c:v>20717.5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-9.8357120311002369E-3</c:v>
                </c:pt>
                <c:pt idx="1">
                  <c:v>-5.3472080943120601E-2</c:v>
                </c:pt>
                <c:pt idx="2">
                  <c:v>-7.8292207028433425E-2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26-43B3-8454-03D9721ADB4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13206</c:v>
                </c:pt>
                <c:pt idx="2">
                  <c:v>20717.5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26-43B3-8454-03D9721AD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230440"/>
        <c:axId val="1"/>
      </c:scatterChart>
      <c:valAx>
        <c:axId val="702230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230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97937099967764"/>
          <c:w val="0.7338345864661652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4A31641-100D-9667-56BF-4987834EE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28515625" customWidth="1"/>
    <col min="6" max="6" width="17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5" customFormat="1" ht="20.25" x14ac:dyDescent="0.2">
      <c r="A1" s="35" t="s">
        <v>41</v>
      </c>
    </row>
    <row r="2" spans="1:6" s="5" customFormat="1" ht="12.95" customHeight="1" x14ac:dyDescent="0.2">
      <c r="A2" s="5" t="s">
        <v>24</v>
      </c>
      <c r="B2" s="5" t="s">
        <v>42</v>
      </c>
      <c r="C2" s="6"/>
      <c r="D2" s="6"/>
    </row>
    <row r="3" spans="1:6" s="5" customFormat="1" ht="12.95" customHeight="1" thickBot="1" x14ac:dyDescent="0.25"/>
    <row r="4" spans="1:6" s="5" customFormat="1" ht="12.95" customHeight="1" thickTop="1" thickBot="1" x14ac:dyDescent="0.25">
      <c r="A4" s="7" t="s">
        <v>0</v>
      </c>
      <c r="C4" s="8" t="s">
        <v>38</v>
      </c>
      <c r="D4" s="9" t="s">
        <v>38</v>
      </c>
    </row>
    <row r="5" spans="1:6" s="5" customFormat="1" ht="12.95" customHeight="1" thickTop="1" x14ac:dyDescent="0.2">
      <c r="A5" s="10" t="s">
        <v>30</v>
      </c>
      <c r="C5" s="11">
        <v>-9.5</v>
      </c>
      <c r="D5" s="5" t="s">
        <v>31</v>
      </c>
    </row>
    <row r="6" spans="1:6" s="5" customFormat="1" ht="12.95" customHeight="1" x14ac:dyDescent="0.2">
      <c r="A6" s="7" t="s">
        <v>1</v>
      </c>
    </row>
    <row r="7" spans="1:6" s="5" customFormat="1" ht="12.95" customHeight="1" x14ac:dyDescent="0.2">
      <c r="A7" s="5" t="s">
        <v>2</v>
      </c>
      <c r="C7" s="36">
        <v>51469.957000000002</v>
      </c>
      <c r="D7" s="13" t="s">
        <v>39</v>
      </c>
    </row>
    <row r="8" spans="1:6" s="5" customFormat="1" ht="12.95" customHeight="1" x14ac:dyDescent="0.2">
      <c r="A8" s="5" t="s">
        <v>3</v>
      </c>
      <c r="C8" s="36">
        <v>0.38819999999999999</v>
      </c>
      <c r="D8" s="13" t="s">
        <v>39</v>
      </c>
    </row>
    <row r="9" spans="1:6" s="5" customFormat="1" ht="12.95" customHeight="1" x14ac:dyDescent="0.2">
      <c r="A9" s="14" t="s">
        <v>40</v>
      </c>
      <c r="C9" s="15">
        <v>21</v>
      </c>
      <c r="D9" s="16" t="str">
        <f>"F"&amp;C9</f>
        <v>F21</v>
      </c>
      <c r="E9" s="17" t="str">
        <f>"G"&amp;C9</f>
        <v>G21</v>
      </c>
    </row>
    <row r="10" spans="1:6" s="5" customFormat="1" ht="12.95" customHeight="1" thickBot="1" x14ac:dyDescent="0.25">
      <c r="C10" s="18" t="s">
        <v>20</v>
      </c>
      <c r="D10" s="18" t="s">
        <v>21</v>
      </c>
    </row>
    <row r="11" spans="1:6" s="5" customFormat="1" ht="12.95" customHeight="1" x14ac:dyDescent="0.2">
      <c r="A11" s="5" t="s">
        <v>15</v>
      </c>
      <c r="C11" s="17">
        <f ca="1">INTERCEPT(INDIRECT($E$9):G992,INDIRECT($D$9):F992)</f>
        <v>-9.8357120311002369E-3</v>
      </c>
      <c r="D11" s="6"/>
    </row>
    <row r="12" spans="1:6" s="5" customFormat="1" ht="12.95" customHeight="1" x14ac:dyDescent="0.2">
      <c r="A12" s="5" t="s">
        <v>16</v>
      </c>
      <c r="C12" s="17">
        <f ca="1">SLOPE(INDIRECT($E$9):G992,INDIRECT($D$9):F992)</f>
        <v>-3.304283576557653E-6</v>
      </c>
      <c r="D12" s="6"/>
    </row>
    <row r="13" spans="1:6" s="5" customFormat="1" ht="12.95" customHeight="1" x14ac:dyDescent="0.2">
      <c r="A13" s="5" t="s">
        <v>19</v>
      </c>
      <c r="C13" s="6" t="s">
        <v>13</v>
      </c>
    </row>
    <row r="14" spans="1:6" s="5" customFormat="1" ht="12.95" customHeight="1" x14ac:dyDescent="0.2"/>
    <row r="15" spans="1:6" s="5" customFormat="1" ht="12.95" customHeight="1" x14ac:dyDescent="0.2">
      <c r="A15" s="19" t="s">
        <v>17</v>
      </c>
      <c r="C15" s="20">
        <f ca="1">(C7+C11)+(C8+C12)*INT(MAX(F21:F3533))</f>
        <v>59512.218109445115</v>
      </c>
      <c r="E15" s="21" t="s">
        <v>35</v>
      </c>
      <c r="F15" s="11">
        <v>1</v>
      </c>
    </row>
    <row r="16" spans="1:6" s="5" customFormat="1" ht="12.95" customHeight="1" x14ac:dyDescent="0.2">
      <c r="A16" s="7" t="s">
        <v>4</v>
      </c>
      <c r="C16" s="22">
        <f ca="1">+C8+C12</f>
        <v>0.38819669571642346</v>
      </c>
      <c r="E16" s="21" t="s">
        <v>32</v>
      </c>
      <c r="F16" s="23">
        <f ca="1">NOW()+15018.5+$C$5/24</f>
        <v>60378.613075578702</v>
      </c>
    </row>
    <row r="17" spans="1:18" s="5" customFormat="1" ht="12.95" customHeight="1" thickBot="1" x14ac:dyDescent="0.25">
      <c r="A17" s="21" t="s">
        <v>29</v>
      </c>
      <c r="C17" s="5">
        <f>COUNT(C21:C2191)</f>
        <v>3</v>
      </c>
      <c r="E17" s="21" t="s">
        <v>36</v>
      </c>
      <c r="F17" s="23">
        <f ca="1">ROUND(2*(F16-$C$7)/$C$8,0)/2+F15</f>
        <v>22949.5</v>
      </c>
    </row>
    <row r="18" spans="1:18" s="5" customFormat="1" ht="12.95" customHeight="1" thickTop="1" thickBot="1" x14ac:dyDescent="0.25">
      <c r="A18" s="7" t="s">
        <v>5</v>
      </c>
      <c r="C18" s="24">
        <f ca="1">+C15</f>
        <v>59512.218109445115</v>
      </c>
      <c r="D18" s="25">
        <f ca="1">+C16</f>
        <v>0.38819669571642346</v>
      </c>
      <c r="E18" s="21" t="s">
        <v>37</v>
      </c>
      <c r="F18" s="17">
        <f ca="1">ROUND(2*(F16-$C$15)/$C$16,0)/2+F15</f>
        <v>2233</v>
      </c>
    </row>
    <row r="19" spans="1:18" s="5" customFormat="1" ht="12.95" customHeight="1" thickTop="1" x14ac:dyDescent="0.2">
      <c r="E19" s="21" t="s">
        <v>33</v>
      </c>
      <c r="F19" s="26">
        <f ca="1">+$C$15+$C$16*F18-15018.5-$C$5/24</f>
        <v>45360.957164313222</v>
      </c>
    </row>
    <row r="20" spans="1:18" s="5" customFormat="1" ht="12.95" customHeight="1" thickBot="1" x14ac:dyDescent="0.25">
      <c r="A20" s="18" t="s">
        <v>6</v>
      </c>
      <c r="B20" s="18" t="s">
        <v>7</v>
      </c>
      <c r="C20" s="18" t="s">
        <v>8</v>
      </c>
      <c r="D20" s="18" t="s">
        <v>12</v>
      </c>
      <c r="E20" s="18" t="s">
        <v>9</v>
      </c>
      <c r="F20" s="18" t="s">
        <v>10</v>
      </c>
      <c r="G20" s="18" t="s">
        <v>11</v>
      </c>
      <c r="H20" s="27" t="s">
        <v>39</v>
      </c>
      <c r="I20" s="27" t="s">
        <v>46</v>
      </c>
      <c r="J20" s="27" t="s">
        <v>18</v>
      </c>
      <c r="K20" s="27" t="s">
        <v>25</v>
      </c>
      <c r="L20" s="27" t="s">
        <v>26</v>
      </c>
      <c r="M20" s="27" t="s">
        <v>27</v>
      </c>
      <c r="N20" s="27" t="s">
        <v>28</v>
      </c>
      <c r="O20" s="27" t="s">
        <v>23</v>
      </c>
      <c r="P20" s="28" t="s">
        <v>22</v>
      </c>
      <c r="Q20" s="18" t="s">
        <v>14</v>
      </c>
      <c r="R20" s="29" t="s">
        <v>34</v>
      </c>
    </row>
    <row r="21" spans="1:18" s="5" customFormat="1" ht="12.95" customHeight="1" x14ac:dyDescent="0.2">
      <c r="A21" s="5" t="s">
        <v>39</v>
      </c>
      <c r="C21" s="12">
        <f>C$7</f>
        <v>51469.957000000002</v>
      </c>
      <c r="D21" s="12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-9.8357120311002369E-3</v>
      </c>
      <c r="Q21" s="30">
        <f>+C21-15018.5</f>
        <v>36451.457000000002</v>
      </c>
    </row>
    <row r="22" spans="1:18" s="5" customFormat="1" ht="12.95" customHeight="1" x14ac:dyDescent="0.2">
      <c r="A22" s="31" t="s">
        <v>43</v>
      </c>
      <c r="B22" s="32" t="s">
        <v>44</v>
      </c>
      <c r="C22" s="33">
        <v>56596.445599999999</v>
      </c>
      <c r="D22" s="34">
        <v>3.0000000000000001E-3</v>
      </c>
      <c r="E22" s="5">
        <f>+(C22-C$7)/C$8</f>
        <v>13205.792375064393</v>
      </c>
      <c r="F22" s="5">
        <f>ROUND(2*E22,0)/2</f>
        <v>13206</v>
      </c>
      <c r="G22" s="5">
        <f>+C22-(C$7+F22*C$8)</f>
        <v>-8.060000000114087E-2</v>
      </c>
      <c r="I22" s="5">
        <f>+G22</f>
        <v>-8.060000000114087E-2</v>
      </c>
      <c r="O22" s="5">
        <f ca="1">+C$11+C$12*$F22</f>
        <v>-5.3472080943120601E-2</v>
      </c>
      <c r="Q22" s="30">
        <f>+C22-15018.5</f>
        <v>41577.945599999999</v>
      </c>
    </row>
    <row r="23" spans="1:18" s="5" customFormat="1" ht="12.95" customHeight="1" x14ac:dyDescent="0.2">
      <c r="A23" s="3" t="s">
        <v>45</v>
      </c>
      <c r="B23" s="4" t="s">
        <v>44</v>
      </c>
      <c r="C23" s="37">
        <v>59512.429499999998</v>
      </c>
      <c r="D23" s="38">
        <v>1.5E-3</v>
      </c>
      <c r="E23" s="5">
        <f>+(C23-C$7)/C$8</f>
        <v>20717.342864502825</v>
      </c>
      <c r="F23" s="5">
        <f>ROUND(2*E23,0)/2</f>
        <v>20717.5</v>
      </c>
      <c r="G23" s="5">
        <f>+C23-(C$7+F23*C$8)</f>
        <v>-6.1000000001513399E-2</v>
      </c>
      <c r="I23" s="5">
        <f>+G23</f>
        <v>-6.1000000001513399E-2</v>
      </c>
      <c r="O23" s="5">
        <f ca="1">+C$11+C$12*$F23</f>
        <v>-7.8292207028433425E-2</v>
      </c>
      <c r="Q23" s="30">
        <f>+C23-15018.5</f>
        <v>44493.929499999998</v>
      </c>
    </row>
    <row r="24" spans="1:18" s="5" customFormat="1" ht="12.95" customHeight="1" x14ac:dyDescent="0.2">
      <c r="C24" s="12"/>
      <c r="D24" s="12"/>
      <c r="Q24" s="30"/>
    </row>
    <row r="25" spans="1:18" s="5" customFormat="1" ht="12.95" customHeight="1" x14ac:dyDescent="0.2">
      <c r="C25" s="12"/>
      <c r="D25" s="12"/>
      <c r="Q25" s="30"/>
    </row>
    <row r="26" spans="1:18" s="5" customFormat="1" ht="12.95" customHeight="1" x14ac:dyDescent="0.2">
      <c r="C26" s="12"/>
      <c r="D26" s="12"/>
      <c r="Q26" s="30"/>
    </row>
    <row r="27" spans="1:18" s="5" customFormat="1" ht="12.95" customHeight="1" x14ac:dyDescent="0.2">
      <c r="C27" s="12"/>
      <c r="D27" s="12"/>
      <c r="Q27" s="30"/>
    </row>
    <row r="28" spans="1:18" s="5" customFormat="1" ht="12.95" customHeight="1" x14ac:dyDescent="0.2">
      <c r="C28" s="12"/>
      <c r="D28" s="12"/>
      <c r="Q28" s="30"/>
    </row>
    <row r="29" spans="1:18" s="5" customFormat="1" ht="12.95" customHeight="1" x14ac:dyDescent="0.2">
      <c r="C29" s="12"/>
      <c r="D29" s="12"/>
      <c r="Q29" s="30"/>
    </row>
    <row r="30" spans="1:18" s="5" customFormat="1" ht="12.95" customHeight="1" x14ac:dyDescent="0.2">
      <c r="C30" s="12"/>
      <c r="D30" s="12"/>
      <c r="Q30" s="30"/>
    </row>
    <row r="31" spans="1:18" s="5" customFormat="1" ht="12.95" customHeight="1" x14ac:dyDescent="0.2">
      <c r="C31" s="12"/>
      <c r="D31" s="12"/>
      <c r="Q31" s="30"/>
    </row>
    <row r="32" spans="1:18" s="5" customFormat="1" ht="12.95" customHeight="1" x14ac:dyDescent="0.2">
      <c r="C32" s="12"/>
      <c r="D32" s="12"/>
      <c r="Q32" s="30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2024-03-09T01:42:49Z</dcterms:modified>
</cp:coreProperties>
</file>