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949910-0D8E-43FF-AE71-9F770383D8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D9" i="1"/>
  <c r="C9" i="1"/>
  <c r="C21" i="1"/>
  <c r="Q21" i="1"/>
  <c r="E22" i="1"/>
  <c r="F22" i="1"/>
  <c r="G22" i="1"/>
  <c r="K22" i="1"/>
  <c r="E23" i="1"/>
  <c r="F23" i="1"/>
  <c r="G23" i="1"/>
  <c r="K23" i="1"/>
  <c r="Q24" i="1"/>
  <c r="Q22" i="1"/>
  <c r="Q23" i="1"/>
  <c r="A21" i="1"/>
  <c r="F16" i="1"/>
  <c r="F17" i="1" s="1"/>
  <c r="C17" i="1"/>
  <c r="E21" i="1"/>
  <c r="F21" i="1"/>
  <c r="G21" i="1"/>
  <c r="I21" i="1"/>
  <c r="C11" i="1"/>
  <c r="C12" i="1"/>
  <c r="C16" i="1" l="1"/>
  <c r="D18" i="1" s="1"/>
  <c r="O24" i="1"/>
  <c r="O22" i="1"/>
  <c r="C15" i="1"/>
  <c r="F18" i="1" s="1"/>
  <c r="O21" i="1"/>
  <c r="O23" i="1"/>
  <c r="C18" i="1" l="1"/>
  <c r="F19" i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<sst xmlns="http://schemas.openxmlformats.org/spreadsheetml/2006/main" count="59" uniqueCount="50">
  <si>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</si>
  <si>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</si>
  <si>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</si>
  <si>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</si>
  <si>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</si>
  <si>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</si>
  <si>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</si>
  <si>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</si>
  <si>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</si>
  <si>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</si>
  <si>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</si>
  <si>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</si>
  <si>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</si>
  <si>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</si>
  <si>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</si>
  <si>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</si>
  <si>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</si>
  <si>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</si>
  <si>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</si>
  <si>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</si>
  <si>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</si>
  <si>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</si>
  <si>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</si>
  <si>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</si>
  <si>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</si>
  <si>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</si>
  <si>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</si>
  <si>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</si>
  <si>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</si>
  <si>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</si>
  <si>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</si>
  <si>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</si>
  <si>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</si>
  <si>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</si>
  <si>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</si>
  <si>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</si>
  <si>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</si>
  <si>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</si>
  <si>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BB Tri</t>
  </si>
  <si>
    <t>BB Tri / GSC 2297-1430</t>
  </si>
  <si>
    <t>EW</t>
  </si>
  <si>
    <t>BRNO</t>
  </si>
  <si>
    <t>OEJV 0160</t>
  </si>
  <si>
    <t>I</t>
  </si>
  <si>
    <t>G2297-1430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</si>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</sst>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24" borderId="0" xfId="0" applyFill="1" applyAlignment="1">
      <alignment vertical="center"/>
    </xf>
    <xf numFmtId="0" fontId="29" fillId="0" borderId="0" xfId="41" applyFont="1" applyAlignment="1">
      <alignment vertical="center"/>
    </xf>
    <xf numFmtId="0" fontId="29" fillId="0" borderId="0" xfId="41" applyFont="1" applyAlignment="1">
      <alignment horizontal="center" vertical="center"/>
    </xf>
    <xf numFmtId="0" fontId="29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43-4F9D-B428-795FE6D67A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43-4F9D-B428-795FE6D67A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43-4F9D-B428-795FE6D67A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-0.31020999999600463</c:v>
                </c:pt>
                <c:pt idx="2">
                  <c:v>-0.30960999999660999</c:v>
                </c:pt>
                <c:pt idx="3">
                  <c:v>-0.39109999999345746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43-4F9D-B428-795FE6D67A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43-4F9D-B428-795FE6D67A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43-4F9D-B428-795FE6D67A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43-4F9D-B428-795FE6D67A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2.6709213475023141E-2</c:v>
                </c:pt>
                <c:pt idx="1">
                  <c:v>-0.30990999999630731</c:v>
                </c:pt>
                <c:pt idx="2">
                  <c:v>-0.30990999999630731</c:v>
                </c:pt>
                <c:pt idx="3">
                  <c:v>-0.39109999999345746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43-4F9D-B428-795FE6D67A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11254.5</c:v>
                </c:pt>
                <c:pt idx="2">
                  <c:v>11254.5</c:v>
                </c:pt>
                <c:pt idx="3">
                  <c:v>13969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43-4F9D-B428-795FE6D6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61608"/>
        <c:axId val="1"/>
      </c:scatterChart>
      <c:valAx>
        <c:axId val="651061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061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19050</xdr:rowOff>
    </xdr:from>
    <xdr:to>
      <xdr:col>17</xdr:col>
      <xdr:colOff>161925</xdr:colOff>
      <xdr:row>19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AAADC8-C38C-1970-D361-97A810A1D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3" customFormat="1" ht="20.25" x14ac:dyDescent="0.2">
      <c r="A1" s="36" t="s">
        <v>39</v>
      </c>
    </row>
    <row r="2" spans="1:6" s="3" customFormat="1" ht="12.95" customHeight="1" x14ac:dyDescent="0.2">
      <c r="A2" s="3" t="s">
        <v>23</v>
      </c>
      <c r="B2" s="3" t="s">
        <v>40</v>
      </c>
      <c r="C2" s="4"/>
      <c r="D2" s="4"/>
      <c r="E2" s="3" t="s">
        <v>38</v>
      </c>
      <c r="F2" s="3" t="s">
        <v>44</v>
      </c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37</v>
      </c>
      <c r="D4" s="7" t="s">
        <v>37</v>
      </c>
    </row>
    <row r="5" spans="1:6" s="3" customFormat="1" ht="12.95" customHeight="1" thickTop="1" x14ac:dyDescent="0.2">
      <c r="A5" s="8" t="s">
        <v>28</v>
      </c>
      <c r="C5" s="9">
        <v>-9.5</v>
      </c>
      <c r="D5" s="3" t="s">
        <v>29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7">
        <v>51478.578999999998</v>
      </c>
      <c r="D7" s="11" t="s">
        <v>41</v>
      </c>
    </row>
    <row r="8" spans="1:6" s="3" customFormat="1" ht="12.95" customHeight="1" x14ac:dyDescent="0.2">
      <c r="A8" s="3" t="s">
        <v>3</v>
      </c>
      <c r="C8" s="37">
        <v>0.39240000000000003</v>
      </c>
      <c r="D8" s="11" t="s">
        <v>41</v>
      </c>
    </row>
    <row r="9" spans="1:6" s="3" customFormat="1" ht="12.95" customHeight="1" x14ac:dyDescent="0.2">
      <c r="A9" s="12" t="s">
        <v>32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3" customFormat="1" ht="12.95" customHeight="1" thickBot="1" x14ac:dyDescent="0.25">
      <c r="C10" s="16" t="s">
        <v>19</v>
      </c>
      <c r="D10" s="16" t="s">
        <v>20</v>
      </c>
    </row>
    <row r="11" spans="1:6" s="3" customFormat="1" ht="12.95" customHeight="1" x14ac:dyDescent="0.2">
      <c r="A11" s="3" t="s">
        <v>15</v>
      </c>
      <c r="C11" s="15">
        <f ca="1">INTERCEPT(INDIRECT($D$9):G992,INDIRECT($C$9):F992)</f>
        <v>2.6709213475023141E-2</v>
      </c>
      <c r="D11" s="4"/>
    </row>
    <row r="12" spans="1:6" s="3" customFormat="1" ht="12.95" customHeight="1" x14ac:dyDescent="0.2">
      <c r="A12" s="3" t="s">
        <v>16</v>
      </c>
      <c r="C12" s="15">
        <f ca="1">SLOPE(INDIRECT($D$9):G992,INDIRECT($C$9):F992)</f>
        <v>-2.9909743966531648E-5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7" t="s">
        <v>17</v>
      </c>
      <c r="C15" s="18">
        <f ca="1">(C7+C11)+(C8+C12)*INT(MAX(F21:F3533))</f>
        <v>56959.623500000002</v>
      </c>
      <c r="E15" s="19" t="s">
        <v>34</v>
      </c>
      <c r="F15" s="9">
        <v>1</v>
      </c>
    </row>
    <row r="16" spans="1:6" s="3" customFormat="1" ht="12.95" customHeight="1" x14ac:dyDescent="0.2">
      <c r="A16" s="5" t="s">
        <v>4</v>
      </c>
      <c r="C16" s="20">
        <f ca="1">+C8+C12</f>
        <v>0.39237009025603348</v>
      </c>
      <c r="E16" s="19" t="s">
        <v>30</v>
      </c>
      <c r="F16" s="21">
        <f ca="1">NOW()+15018.5+$C$5/24</f>
        <v>60378.613523148146</v>
      </c>
    </row>
    <row r="17" spans="1:21" s="3" customFormat="1" ht="12.95" customHeight="1" thickBot="1" x14ac:dyDescent="0.25">
      <c r="A17" s="19" t="s">
        <v>27</v>
      </c>
      <c r="C17" s="3">
        <f>COUNT(C21:C2191)</f>
        <v>4</v>
      </c>
      <c r="E17" s="19" t="s">
        <v>35</v>
      </c>
      <c r="F17" s="21">
        <f ca="1">ROUND(2*(F16-$C$7)/$C$8,0)/2+F15</f>
        <v>22682</v>
      </c>
    </row>
    <row r="18" spans="1:21" s="3" customFormat="1" ht="12.95" customHeight="1" thickTop="1" thickBot="1" x14ac:dyDescent="0.25">
      <c r="A18" s="5" t="s">
        <v>5</v>
      </c>
      <c r="C18" s="22">
        <f ca="1">+C15</f>
        <v>56959.623500000002</v>
      </c>
      <c r="D18" s="23">
        <f ca="1">+C16</f>
        <v>0.39237009025603348</v>
      </c>
      <c r="E18" s="19" t="s">
        <v>36</v>
      </c>
      <c r="F18" s="15">
        <f ca="1">ROUND(2*(F16-$C$15)/$C$16,0)/2+F15</f>
        <v>8714.5</v>
      </c>
    </row>
    <row r="19" spans="1:21" s="3" customFormat="1" ht="12.95" customHeight="1" thickTop="1" x14ac:dyDescent="0.2">
      <c r="E19" s="19" t="s">
        <v>31</v>
      </c>
      <c r="F19" s="24">
        <f ca="1">+$C$15+$C$16*F18-15018.5-$C$5/24</f>
        <v>45360.82848486954</v>
      </c>
    </row>
    <row r="20" spans="1:21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46</v>
      </c>
      <c r="I20" s="25" t="s">
        <v>47</v>
      </c>
      <c r="J20" s="25" t="s">
        <v>48</v>
      </c>
      <c r="K20" s="25" t="s">
        <v>49</v>
      </c>
      <c r="L20" s="25" t="s">
        <v>24</v>
      </c>
      <c r="M20" s="25" t="s">
        <v>25</v>
      </c>
      <c r="N20" s="25" t="s">
        <v>26</v>
      </c>
      <c r="O20" s="25" t="s">
        <v>22</v>
      </c>
      <c r="P20" s="26" t="s">
        <v>21</v>
      </c>
      <c r="Q20" s="16" t="s">
        <v>14</v>
      </c>
      <c r="U20" s="27" t="s">
        <v>33</v>
      </c>
    </row>
    <row r="21" spans="1:21" s="3" customFormat="1" ht="12.95" customHeight="1" x14ac:dyDescent="0.2">
      <c r="A21" s="3" t="str">
        <f>D$7</f>
        <v>BRNO</v>
      </c>
      <c r="C21" s="10">
        <f>C$7</f>
        <v>51478.578999999998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I21" s="3">
        <f>+G21</f>
        <v>0</v>
      </c>
      <c r="O21" s="3">
        <f ca="1">+C$11+C$12*$F21</f>
        <v>2.6709213475023141E-2</v>
      </c>
      <c r="Q21" s="28">
        <f>+C21-15018.5</f>
        <v>36460.078999999998</v>
      </c>
    </row>
    <row r="22" spans="1:21" s="3" customFormat="1" ht="12.95" customHeight="1" x14ac:dyDescent="0.2">
      <c r="A22" s="29" t="s">
        <v>42</v>
      </c>
      <c r="B22" s="30" t="s">
        <v>43</v>
      </c>
      <c r="C22" s="31">
        <v>55894.534590000003</v>
      </c>
      <c r="D22" s="31">
        <v>1.6000000000000001E-3</v>
      </c>
      <c r="E22" s="3">
        <f>+(C22-C$7)/C$8</f>
        <v>11253.709454638136</v>
      </c>
      <c r="F22" s="32">
        <f>ROUND(2*E22,0)/2+1</f>
        <v>11254.5</v>
      </c>
      <c r="G22" s="3">
        <f>+C22-(C$7+F22*C$8)</f>
        <v>-0.31020999999600463</v>
      </c>
      <c r="K22" s="3">
        <f>+G22</f>
        <v>-0.31020999999600463</v>
      </c>
      <c r="O22" s="3">
        <f ca="1">+C$11+C$12*$F22</f>
        <v>-0.30990999999630731</v>
      </c>
      <c r="Q22" s="28">
        <f>+C22-15018.5</f>
        <v>40876.034590000003</v>
      </c>
      <c r="R22" s="3" t="s">
        <v>49</v>
      </c>
    </row>
    <row r="23" spans="1:21" s="3" customFormat="1" ht="12.95" customHeight="1" x14ac:dyDescent="0.2">
      <c r="A23" s="29" t="s">
        <v>42</v>
      </c>
      <c r="B23" s="30" t="s">
        <v>43</v>
      </c>
      <c r="C23" s="31">
        <v>55894.535190000002</v>
      </c>
      <c r="D23" s="31">
        <v>1.6000000000000001E-3</v>
      </c>
      <c r="E23" s="3">
        <f>+(C23-C$7)/C$8</f>
        <v>11253.710983690122</v>
      </c>
      <c r="F23" s="32">
        <f>ROUND(2*E23,0)/2+1</f>
        <v>11254.5</v>
      </c>
      <c r="G23" s="3">
        <f>+C23-(C$7+F23*C$8)</f>
        <v>-0.30960999999660999</v>
      </c>
      <c r="K23" s="3">
        <f>+G23</f>
        <v>-0.30960999999660999</v>
      </c>
      <c r="O23" s="3">
        <f ca="1">+C$11+C$12*$F23</f>
        <v>-0.30990999999630731</v>
      </c>
      <c r="Q23" s="28">
        <f>+C23-15018.5</f>
        <v>40876.035190000002</v>
      </c>
      <c r="R23" s="3" t="s">
        <v>49</v>
      </c>
    </row>
    <row r="24" spans="1:21" s="3" customFormat="1" ht="12.95" customHeight="1" x14ac:dyDescent="0.2">
      <c r="A24" s="33" t="s">
        <v>45</v>
      </c>
      <c r="B24" s="34" t="s">
        <v>43</v>
      </c>
      <c r="C24" s="35">
        <v>56959.623500000002</v>
      </c>
      <c r="D24" s="35">
        <v>2.0000000000000001E-4</v>
      </c>
      <c r="E24" s="3">
        <f>+(C24-C$7)/C$8</f>
        <v>13968.003312945983</v>
      </c>
      <c r="F24" s="32">
        <f>ROUND(2*E24,0)/2+1</f>
        <v>13969</v>
      </c>
      <c r="G24" s="3">
        <f>+C24-(C$7+F24*C$8)</f>
        <v>-0.39109999999345746</v>
      </c>
      <c r="K24" s="3">
        <f>+G24</f>
        <v>-0.39109999999345746</v>
      </c>
      <c r="O24" s="3">
        <f ca="1">+C$11+C$12*$F24</f>
        <v>-0.39109999999345746</v>
      </c>
      <c r="Q24" s="28">
        <f>+C24-15018.5</f>
        <v>41941.123500000002</v>
      </c>
      <c r="R24" s="3" t="s">
        <v>49</v>
      </c>
    </row>
    <row r="25" spans="1:21" s="3" customFormat="1" ht="12.95" customHeight="1" x14ac:dyDescent="0.2">
      <c r="C25" s="10"/>
      <c r="D25" s="10"/>
      <c r="Q25" s="28"/>
    </row>
    <row r="26" spans="1:21" s="3" customFormat="1" ht="12.95" customHeight="1" x14ac:dyDescent="0.2">
      <c r="C26" s="10"/>
      <c r="D26" s="10"/>
      <c r="Q26" s="28"/>
    </row>
    <row r="27" spans="1:21" s="3" customFormat="1" ht="12.95" customHeight="1" x14ac:dyDescent="0.2">
      <c r="C27" s="10"/>
      <c r="D27" s="10"/>
      <c r="Q27" s="28"/>
    </row>
    <row r="28" spans="1:21" s="3" customFormat="1" ht="12.95" customHeight="1" x14ac:dyDescent="0.2">
      <c r="C28" s="10"/>
      <c r="D28" s="10"/>
      <c r="Q28" s="28"/>
    </row>
    <row r="29" spans="1:21" s="3" customFormat="1" ht="12.95" customHeight="1" x14ac:dyDescent="0.2">
      <c r="C29" s="10"/>
      <c r="D29" s="10"/>
      <c r="Q29" s="28"/>
    </row>
    <row r="30" spans="1:21" s="3" customFormat="1" ht="12.95" customHeight="1" x14ac:dyDescent="0.2">
      <c r="C30" s="10"/>
      <c r="D30" s="10"/>
      <c r="Q30" s="28"/>
    </row>
    <row r="31" spans="1:21" s="3" customFormat="1" ht="12.95" customHeight="1" x14ac:dyDescent="0.2">
      <c r="C31" s="10"/>
      <c r="D31" s="10"/>
      <c r="Q31" s="28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2024-03-09T01:43:28Z</dcterms:modified>
</cp:coreProperties>
</file>