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E631E2-A27A-4ACA-9F4D-743B07ECB9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E15" i="1" s="1"/>
  <c r="H20" i="1"/>
  <c r="A21" i="1"/>
  <c r="C21" i="1"/>
  <c r="C17" i="1"/>
  <c r="E21" i="1"/>
  <c r="F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Q21" i="1"/>
  <c r="G21" i="1"/>
  <c r="H21" i="1"/>
  <c r="C12" i="1"/>
  <c r="C16" i="1" l="1"/>
  <c r="D18" i="1" s="1"/>
  <c r="C11" i="1"/>
  <c r="O28" i="1" l="1"/>
  <c r="O26" i="1"/>
  <c r="O23" i="1"/>
  <c r="O21" i="1"/>
  <c r="O25" i="1"/>
  <c r="O29" i="1"/>
  <c r="O27" i="1"/>
  <c r="O22" i="1"/>
  <c r="C15" i="1"/>
  <c r="O24" i="1"/>
  <c r="C18" i="1" l="1"/>
  <c r="E16" i="1"/>
  <c r="E17" i="1" s="1"/>
</calcChain>
</file>

<file path=xl/sharedStrings.xml><?xml version="1.0" encoding="utf-8"?>
<sst xmlns="http://schemas.openxmlformats.org/spreadsheetml/2006/main" count="66" uniqueCount="52">
  <si>
    <t>BI Tri / GSC 2307-0239</t>
  </si>
  <si>
    <t>System Type:</t>
  </si>
  <si>
    <t>EW</t>
  </si>
  <si>
    <t>BI Tri</t>
  </si>
  <si>
    <t>G2307-0239</t>
  </si>
  <si>
    <t>GCVS 4 Eph.</t>
  </si>
  <si>
    <t>not avail.</t>
  </si>
  <si>
    <t>--- Working ----</t>
  </si>
  <si>
    <t>Epoch =</t>
  </si>
  <si>
    <t>BRNO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</si>
  <si>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</si>
  <si>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</si>
  <si>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</si>
  <si>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</si>
  <si>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</si>
  <si>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</si>
  <si>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</si>
  <si>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</si>
  <si>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</si>
  <si>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</si>
  <si>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</si>
  <si>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</si>
  <si>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</si>
  <si>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</si>
  <si>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</si>
  <si>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</si>
  <si>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</si>
  <si>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</si>
  <si>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</si>
  <si>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</si>
  <si>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</si>
  <si>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</si>
  <si>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</si>
  <si>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</si>
  <si>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</si>
  <si>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</si>
  <si>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</si>
  <si>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S4</t>
  </si>
  <si>
    <t>S5</t>
  </si>
  <si>
    <t>S6</t>
  </si>
  <si>
    <t>Misc</t>
  </si>
  <si>
    <t>Lin Fit</t>
  </si>
  <si>
    <t>Q. Fit</t>
  </si>
  <si>
    <t>Date</t>
  </si>
  <si>
    <t>BAD</t>
  </si>
  <si>
    <t>OEJV 0160</t>
  </si>
  <si>
    <t>I</t>
  </si>
  <si>
    <t>IBVS 6084</t>
  </si>
  <si>
    <t>OEJV 0211</t>
  </si>
  <si>
    <t>II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</si>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</sst>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0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9" fillId="0" borderId="0" applyFill="0" applyBorder="0" applyProtection="0">
      <alignment vertical="top"/>
    </xf>
    <xf numFmtId="164" fontId="9" fillId="0" borderId="0" applyFill="0" applyBorder="0" applyProtection="0">
      <alignment vertical="top"/>
    </xf>
    <xf numFmtId="0" fontId="9" fillId="0" borderId="0" applyFill="0" applyBorder="0" applyProtection="0">
      <alignment vertical="top"/>
    </xf>
    <xf numFmtId="2" fontId="9" fillId="0" borderId="0" applyFill="0" applyBorder="0" applyProtection="0">
      <alignment vertical="top"/>
    </xf>
    <xf numFmtId="0" fontId="9" fillId="0" borderId="0"/>
  </cellStyleXfs>
  <cellXfs count="37">
    <xf numFmtId="0" fontId="0" fillId="0" borderId="0" xfId="0">
      <alignment vertical="top"/>
    </xf>
    <xf numFmtId="0" fontId="0" fillId="0" borderId="0" xfId="0" applyAlignment="1"/>
    <xf numFmtId="166" fontId="0" fillId="0" borderId="0" xfId="0" applyNumberFormat="1" applyAlignment="1"/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Tri - O-C Diagr.</a:t>
            </a:r>
          </a:p>
        </c:rich>
      </c:tx>
      <c:layout>
        <c:manualLayout>
          <c:xMode val="edge"/>
          <c:yMode val="edge"/>
          <c:x val="0.3952454828733332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2150319991574"/>
          <c:y val="0.1361367666879478"/>
          <c:w val="0.80733098555845451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67-41B1-8D8B-576EA0E97A0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  <c:pt idx="1">
                  <c:v>8.391000000119675E-2</c:v>
                </c:pt>
                <c:pt idx="2">
                  <c:v>8.391000000119675E-2</c:v>
                </c:pt>
                <c:pt idx="3">
                  <c:v>8.5209999997459818E-2</c:v>
                </c:pt>
                <c:pt idx="4">
                  <c:v>8.9599999999336433E-2</c:v>
                </c:pt>
                <c:pt idx="5">
                  <c:v>-0.11771999996562954</c:v>
                </c:pt>
                <c:pt idx="6">
                  <c:v>-0.1170100001472747</c:v>
                </c:pt>
                <c:pt idx="7">
                  <c:v>-0.11690999985148665</c:v>
                </c:pt>
                <c:pt idx="8">
                  <c:v>-0.11654999990423676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67-41B1-8D8B-576EA0E97A0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67-41B1-8D8B-576EA0E97A0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67-41B1-8D8B-576EA0E97A0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67-41B1-8D8B-576EA0E97A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67-41B1-8D8B-576EA0E97A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67-41B1-8D8B-576EA0E97A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0.11624073569067711</c:v>
                </c:pt>
                <c:pt idx="1">
                  <c:v>4.2560286061300856E-4</c:v>
                </c:pt>
                <c:pt idx="2">
                  <c:v>4.2560286061300856E-4</c:v>
                </c:pt>
                <c:pt idx="3">
                  <c:v>4.2560286061300856E-4</c:v>
                </c:pt>
                <c:pt idx="4">
                  <c:v>-3.0928315544775375E-3</c:v>
                </c:pt>
                <c:pt idx="5">
                  <c:v>-5.9996178146869167E-2</c:v>
                </c:pt>
                <c:pt idx="6">
                  <c:v>-5.9996178146869167E-2</c:v>
                </c:pt>
                <c:pt idx="7">
                  <c:v>-5.9996178146869167E-2</c:v>
                </c:pt>
                <c:pt idx="8">
                  <c:v>-5.9996178146869167E-2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67-41B1-8D8B-576EA0E97A0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0</c:v>
                </c:pt>
                <c:pt idx="1">
                  <c:v>7900</c:v>
                </c:pt>
                <c:pt idx="2">
                  <c:v>7900</c:v>
                </c:pt>
                <c:pt idx="3">
                  <c:v>7900</c:v>
                </c:pt>
                <c:pt idx="4">
                  <c:v>8140</c:v>
                </c:pt>
                <c:pt idx="5">
                  <c:v>12021.5</c:v>
                </c:pt>
                <c:pt idx="6">
                  <c:v>12021.5</c:v>
                </c:pt>
                <c:pt idx="7">
                  <c:v>12021.5</c:v>
                </c:pt>
                <c:pt idx="8">
                  <c:v>12021.5</c:v>
                </c:pt>
              </c:numCache>
            </c:numRef>
          </c:xVal>
          <c:yVal>
            <c:numRef>
              <c:f>Active!$R$21:$R$500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67-41B1-8D8B-576EA0E9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199376"/>
        <c:axId val="1"/>
      </c:scatterChart>
      <c:valAx>
        <c:axId val="56419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1993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87682761794448"/>
          <c:y val="0.91591875339906836"/>
          <c:w val="0.7563156314227437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297A0E-C51F-07E6-C636-5047C54F7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s="6" customFormat="1" ht="20.25" x14ac:dyDescent="0.2">
      <c r="A1" s="35" t="s">
        <v>0</v>
      </c>
    </row>
    <row r="2" spans="1:7" s="6" customFormat="1" ht="12.75" customHeight="1" x14ac:dyDescent="0.2">
      <c r="A2" s="6" t="s">
        <v>1</v>
      </c>
      <c r="B2" s="6" t="s">
        <v>2</v>
      </c>
      <c r="C2" s="7"/>
      <c r="D2" s="7"/>
      <c r="E2" s="8" t="s">
        <v>3</v>
      </c>
      <c r="F2" s="6" t="s">
        <v>4</v>
      </c>
    </row>
    <row r="3" spans="1:7" s="6" customFormat="1" ht="12.75" customHeight="1" x14ac:dyDescent="0.2"/>
    <row r="4" spans="1:7" s="6" customFormat="1" ht="12.75" customHeight="1" x14ac:dyDescent="0.2">
      <c r="A4" s="9" t="s">
        <v>5</v>
      </c>
      <c r="C4" s="10" t="s">
        <v>6</v>
      </c>
      <c r="D4" s="11" t="s">
        <v>6</v>
      </c>
    </row>
    <row r="5" spans="1:7" s="6" customFormat="1" ht="12.75" customHeight="1" x14ac:dyDescent="0.2"/>
    <row r="6" spans="1:7" s="6" customFormat="1" ht="12.75" customHeight="1" x14ac:dyDescent="0.2">
      <c r="A6" s="9" t="s">
        <v>7</v>
      </c>
    </row>
    <row r="7" spans="1:7" s="6" customFormat="1" ht="12.75" customHeight="1" x14ac:dyDescent="0.2">
      <c r="A7" s="6" t="s">
        <v>8</v>
      </c>
      <c r="C7" s="36">
        <v>51491.652000000002</v>
      </c>
      <c r="D7" s="13" t="s">
        <v>9</v>
      </c>
    </row>
    <row r="8" spans="1:7" s="6" customFormat="1" ht="12.75" customHeight="1" x14ac:dyDescent="0.2">
      <c r="A8" s="6" t="s">
        <v>10</v>
      </c>
      <c r="C8" s="36">
        <v>0.54934000000000005</v>
      </c>
      <c r="D8" s="13" t="s">
        <v>9</v>
      </c>
    </row>
    <row r="9" spans="1:7" s="6" customFormat="1" ht="12.75" customHeight="1" x14ac:dyDescent="0.2">
      <c r="A9" s="14" t="s">
        <v>11</v>
      </c>
      <c r="B9" s="8"/>
      <c r="C9" s="15">
        <v>-9.5</v>
      </c>
      <c r="D9" s="8" t="s">
        <v>12</v>
      </c>
      <c r="E9" s="8"/>
    </row>
    <row r="10" spans="1:7" s="6" customFormat="1" ht="12.75" customHeight="1" x14ac:dyDescent="0.2">
      <c r="A10" s="8"/>
      <c r="B10" s="8"/>
      <c r="C10" s="16" t="s">
        <v>13</v>
      </c>
      <c r="D10" s="16" t="s">
        <v>14</v>
      </c>
      <c r="E10" s="8"/>
    </row>
    <row r="11" spans="1:7" s="6" customFormat="1" ht="12.75" customHeight="1" x14ac:dyDescent="0.2">
      <c r="A11" s="8" t="s">
        <v>15</v>
      </c>
      <c r="B11" s="8"/>
      <c r="C11" s="17">
        <f ca="1">INTERCEPT(INDIRECT($G$11):G992,INDIRECT($F$11):F992)</f>
        <v>0.11624073569067711</v>
      </c>
      <c r="D11" s="7"/>
      <c r="E11" s="8"/>
      <c r="F11" s="18" t="str">
        <f>"F"&amp;E19</f>
        <v>F21</v>
      </c>
      <c r="G11" s="17" t="str">
        <f>"G"&amp;E19</f>
        <v>G21</v>
      </c>
    </row>
    <row r="12" spans="1:7" s="6" customFormat="1" ht="12.75" customHeight="1" x14ac:dyDescent="0.2">
      <c r="A12" s="8" t="s">
        <v>16</v>
      </c>
      <c r="B12" s="8"/>
      <c r="C12" s="17">
        <f ca="1">SLOPE(INDIRECT($G$11):G992,INDIRECT($F$11):F992)</f>
        <v>-1.4660143396210645E-5</v>
      </c>
      <c r="D12" s="7"/>
      <c r="E12" s="8"/>
    </row>
    <row r="13" spans="1:7" s="6" customFormat="1" ht="12.75" customHeight="1" x14ac:dyDescent="0.2">
      <c r="A13" s="8" t="s">
        <v>17</v>
      </c>
      <c r="B13" s="8"/>
      <c r="C13" s="7" t="s">
        <v>18</v>
      </c>
      <c r="D13" s="19" t="s">
        <v>19</v>
      </c>
      <c r="E13" s="15">
        <v>1</v>
      </c>
    </row>
    <row r="14" spans="1:7" s="6" customFormat="1" ht="12.75" customHeight="1" x14ac:dyDescent="0.2">
      <c r="A14" s="8"/>
      <c r="B14" s="8"/>
      <c r="C14" s="8"/>
      <c r="D14" s="19" t="s">
        <v>20</v>
      </c>
      <c r="E14" s="17">
        <f ca="1">NOW()+15018.5+$C$9/24</f>
        <v>60378.617243402776</v>
      </c>
    </row>
    <row r="15" spans="1:7" s="6" customFormat="1" ht="12.75" customHeight="1" x14ac:dyDescent="0.2">
      <c r="A15" s="9" t="s">
        <v>21</v>
      </c>
      <c r="B15" s="8"/>
      <c r="C15" s="20">
        <f ca="1">(C7+C11)+(C8+C12)*INT(MAX(F21:F3533))</f>
        <v>58095.208151151928</v>
      </c>
      <c r="D15" s="19" t="s">
        <v>22</v>
      </c>
      <c r="E15" s="17">
        <f ca="1">ROUND(2*(E14-$C$7)/$C$8,0)/2+E13</f>
        <v>16178.5</v>
      </c>
    </row>
    <row r="16" spans="1:7" s="6" customFormat="1" ht="12.75" customHeight="1" x14ac:dyDescent="0.2">
      <c r="A16" s="9" t="s">
        <v>23</v>
      </c>
      <c r="B16" s="8"/>
      <c r="C16" s="20">
        <f ca="1">+C8+C12</f>
        <v>0.54932533985660381</v>
      </c>
      <c r="D16" s="19" t="s">
        <v>24</v>
      </c>
      <c r="E16" s="17">
        <f ca="1">ROUND(2*(E14-$C$15)/$C$16,0)/2+E13</f>
        <v>4158</v>
      </c>
    </row>
    <row r="17" spans="1:18" s="6" customFormat="1" ht="12.75" customHeight="1" x14ac:dyDescent="0.2">
      <c r="A17" s="19" t="s">
        <v>25</v>
      </c>
      <c r="B17" s="8"/>
      <c r="C17" s="8">
        <f>COUNT(C21:C2191)</f>
        <v>9</v>
      </c>
      <c r="D17" s="19" t="s">
        <v>26</v>
      </c>
      <c r="E17" s="21">
        <f ca="1">+$C$15+$C$16*E16-15018.5-$C$9/24</f>
        <v>45361.198747609022</v>
      </c>
    </row>
    <row r="18" spans="1:18" s="6" customFormat="1" ht="12.75" customHeight="1" x14ac:dyDescent="0.2">
      <c r="A18" s="9" t="s">
        <v>27</v>
      </c>
      <c r="B18" s="8"/>
      <c r="C18" s="22">
        <f ca="1">+C15</f>
        <v>58095.208151151928</v>
      </c>
      <c r="D18" s="23">
        <f ca="1">+C16</f>
        <v>0.54932533985660381</v>
      </c>
      <c r="E18" s="24" t="s">
        <v>28</v>
      </c>
    </row>
    <row r="19" spans="1:18" s="6" customFormat="1" ht="12.75" customHeight="1" x14ac:dyDescent="0.2">
      <c r="A19" s="19" t="s">
        <v>29</v>
      </c>
      <c r="E19" s="25">
        <v>21</v>
      </c>
    </row>
    <row r="20" spans="1:18" s="6" customFormat="1" ht="12.75" customHeight="1" x14ac:dyDescent="0.2">
      <c r="A20" s="16" t="s">
        <v>30</v>
      </c>
      <c r="B20" s="16" t="s">
        <v>31</v>
      </c>
      <c r="C20" s="16" t="s">
        <v>32</v>
      </c>
      <c r="D20" s="16" t="s">
        <v>33</v>
      </c>
      <c r="E20" s="16" t="s">
        <v>34</v>
      </c>
      <c r="F20" s="16" t="s">
        <v>35</v>
      </c>
      <c r="G20" s="16" t="s">
        <v>36</v>
      </c>
      <c r="H20" s="26" t="str">
        <f>A21</f>
        <v>BRNO</v>
      </c>
      <c r="I20" s="26" t="s">
        <v>50</v>
      </c>
      <c r="J20" s="26" t="s">
        <v>51</v>
      </c>
      <c r="K20" s="26" t="s">
        <v>37</v>
      </c>
      <c r="L20" s="26" t="s">
        <v>38</v>
      </c>
      <c r="M20" s="26" t="s">
        <v>39</v>
      </c>
      <c r="N20" s="26" t="s">
        <v>40</v>
      </c>
      <c r="O20" s="26" t="s">
        <v>41</v>
      </c>
      <c r="P20" s="26" t="s">
        <v>42</v>
      </c>
      <c r="Q20" s="16" t="s">
        <v>43</v>
      </c>
      <c r="R20" s="27" t="s">
        <v>44</v>
      </c>
    </row>
    <row r="21" spans="1:18" s="6" customFormat="1" ht="12.75" customHeight="1" x14ac:dyDescent="0.2">
      <c r="A21" s="6" t="str">
        <f>D$7</f>
        <v>BRNO</v>
      </c>
      <c r="C21" s="12">
        <f>C$7</f>
        <v>51491.652000000002</v>
      </c>
      <c r="D21" s="12" t="s">
        <v>18</v>
      </c>
      <c r="E21" s="6">
        <f t="shared" ref="E21:E29" si="0">+(C21-C$7)/C$8</f>
        <v>0</v>
      </c>
      <c r="F21" s="6">
        <f t="shared" ref="F21:F29" si="1">ROUND(2*E21,0)/2</f>
        <v>0</v>
      </c>
      <c r="G21" s="6">
        <f t="shared" ref="G21:G29" si="2">+C21-(C$7+F21*C$8)</f>
        <v>0</v>
      </c>
      <c r="H21" s="6">
        <f>+G21</f>
        <v>0</v>
      </c>
      <c r="O21" s="6">
        <f t="shared" ref="O21:O29" ca="1" si="3">+C$11+C$12*$F21</f>
        <v>0.11624073569067711</v>
      </c>
      <c r="Q21" s="28">
        <f t="shared" ref="Q21:Q29" si="4">+C21-15018.5</f>
        <v>36473.152000000002</v>
      </c>
    </row>
    <row r="22" spans="1:18" s="6" customFormat="1" ht="12.75" customHeight="1" x14ac:dyDescent="0.2">
      <c r="A22" s="29" t="s">
        <v>45</v>
      </c>
      <c r="B22" s="30" t="s">
        <v>46</v>
      </c>
      <c r="C22" s="31">
        <v>55831.521910000003</v>
      </c>
      <c r="D22" s="31">
        <v>1.6000000000000001E-3</v>
      </c>
      <c r="E22" s="6">
        <f t="shared" si="0"/>
        <v>7900.1527469326847</v>
      </c>
      <c r="F22" s="6">
        <f t="shared" si="1"/>
        <v>7900</v>
      </c>
      <c r="G22" s="6">
        <f t="shared" si="2"/>
        <v>8.391000000119675E-2</v>
      </c>
      <c r="I22" s="6">
        <f>+G22</f>
        <v>8.391000000119675E-2</v>
      </c>
      <c r="O22" s="6">
        <f t="shared" ca="1" si="3"/>
        <v>4.2560286061300856E-4</v>
      </c>
      <c r="Q22" s="28">
        <f t="shared" si="4"/>
        <v>40813.021910000003</v>
      </c>
    </row>
    <row r="23" spans="1:18" s="6" customFormat="1" ht="12.75" customHeight="1" x14ac:dyDescent="0.2">
      <c r="A23" s="29" t="s">
        <v>45</v>
      </c>
      <c r="B23" s="30" t="s">
        <v>46</v>
      </c>
      <c r="C23" s="31">
        <v>55831.521910000003</v>
      </c>
      <c r="D23" s="31">
        <v>1.6000000000000001E-3</v>
      </c>
      <c r="E23" s="6">
        <f t="shared" si="0"/>
        <v>7900.1527469326847</v>
      </c>
      <c r="F23" s="6">
        <f t="shared" si="1"/>
        <v>7900</v>
      </c>
      <c r="G23" s="6">
        <f t="shared" si="2"/>
        <v>8.391000000119675E-2</v>
      </c>
      <c r="I23" s="6">
        <f>+G23</f>
        <v>8.391000000119675E-2</v>
      </c>
      <c r="O23" s="6">
        <f t="shared" ca="1" si="3"/>
        <v>4.2560286061300856E-4</v>
      </c>
      <c r="Q23" s="28">
        <f t="shared" si="4"/>
        <v>40813.021910000003</v>
      </c>
    </row>
    <row r="24" spans="1:18" s="6" customFormat="1" ht="12.75" customHeight="1" x14ac:dyDescent="0.2">
      <c r="A24" s="29" t="s">
        <v>45</v>
      </c>
      <c r="B24" s="30" t="s">
        <v>46</v>
      </c>
      <c r="C24" s="31">
        <v>55831.523209999999</v>
      </c>
      <c r="D24" s="31">
        <v>1.6000000000000001E-3</v>
      </c>
      <c r="E24" s="6">
        <f t="shared" si="0"/>
        <v>7900.1551134088122</v>
      </c>
      <c r="F24" s="6">
        <f t="shared" si="1"/>
        <v>7900</v>
      </c>
      <c r="G24" s="6">
        <f t="shared" si="2"/>
        <v>8.5209999997459818E-2</v>
      </c>
      <c r="I24" s="6">
        <f>+G24</f>
        <v>8.5209999997459818E-2</v>
      </c>
      <c r="O24" s="6">
        <f t="shared" ca="1" si="3"/>
        <v>4.2560286061300856E-4</v>
      </c>
      <c r="Q24" s="28">
        <f t="shared" si="4"/>
        <v>40813.023209999999</v>
      </c>
    </row>
    <row r="25" spans="1:18" s="6" customFormat="1" ht="12.75" customHeight="1" x14ac:dyDescent="0.2">
      <c r="A25" s="31" t="s">
        <v>47</v>
      </c>
      <c r="B25" s="30" t="s">
        <v>46</v>
      </c>
      <c r="C25" s="31">
        <v>55963.369200000001</v>
      </c>
      <c r="D25" s="31">
        <v>6.9999999999999999E-4</v>
      </c>
      <c r="E25" s="6">
        <f t="shared" si="0"/>
        <v>8140.1631048166864</v>
      </c>
      <c r="F25" s="6">
        <f t="shared" si="1"/>
        <v>8140</v>
      </c>
      <c r="G25" s="6">
        <f t="shared" si="2"/>
        <v>8.9599999999336433E-2</v>
      </c>
      <c r="I25" s="6">
        <f>+G25</f>
        <v>8.9599999999336433E-2</v>
      </c>
      <c r="O25" s="6">
        <f t="shared" ca="1" si="3"/>
        <v>-3.0928315544775375E-3</v>
      </c>
      <c r="Q25" s="28">
        <f t="shared" si="4"/>
        <v>40944.869200000001</v>
      </c>
    </row>
    <row r="26" spans="1:18" s="6" customFormat="1" ht="12.75" customHeight="1" x14ac:dyDescent="0.2">
      <c r="A26" s="32" t="s">
        <v>48</v>
      </c>
      <c r="B26" s="33" t="s">
        <v>49</v>
      </c>
      <c r="C26" s="34">
        <v>58095.425090000033</v>
      </c>
      <c r="D26" s="34">
        <v>2.9999999999999997E-4</v>
      </c>
      <c r="E26" s="6">
        <f t="shared" si="0"/>
        <v>12021.285706484201</v>
      </c>
      <c r="F26" s="6">
        <f t="shared" si="1"/>
        <v>12021.5</v>
      </c>
      <c r="G26" s="6">
        <f t="shared" si="2"/>
        <v>-0.11771999996562954</v>
      </c>
      <c r="I26" s="6">
        <f>+G26</f>
        <v>-0.11771999996562954</v>
      </c>
      <c r="O26" s="6">
        <f t="shared" ca="1" si="3"/>
        <v>-5.9996178146869167E-2</v>
      </c>
      <c r="Q26" s="28">
        <f t="shared" si="4"/>
        <v>43076.925090000033</v>
      </c>
    </row>
    <row r="27" spans="1:18" x14ac:dyDescent="0.2">
      <c r="A27" s="3" t="s">
        <v>48</v>
      </c>
      <c r="B27" s="4" t="s">
        <v>49</v>
      </c>
      <c r="C27" s="5">
        <v>58095.425799999852</v>
      </c>
      <c r="D27" s="5">
        <v>4.0000000000000002E-4</v>
      </c>
      <c r="E27" s="1">
        <f t="shared" si="0"/>
        <v>12021.286998943913</v>
      </c>
      <c r="F27" s="1">
        <f t="shared" si="1"/>
        <v>12021.5</v>
      </c>
      <c r="G27" s="1">
        <f t="shared" si="2"/>
        <v>-0.1170100001472747</v>
      </c>
      <c r="I27" s="1">
        <f>+G27</f>
        <v>-0.1170100001472747</v>
      </c>
      <c r="O27" s="1">
        <f t="shared" ca="1" si="3"/>
        <v>-5.9996178146869167E-2</v>
      </c>
      <c r="Q27" s="2">
        <f t="shared" si="4"/>
        <v>43076.925799999852</v>
      </c>
    </row>
    <row r="28" spans="1:18" x14ac:dyDescent="0.2">
      <c r="A28" s="3" t="s">
        <v>48</v>
      </c>
      <c r="B28" s="4" t="s">
        <v>49</v>
      </c>
      <c r="C28" s="5">
        <v>58095.425900000148</v>
      </c>
      <c r="D28" s="5">
        <v>4.0000000000000002E-4</v>
      </c>
      <c r="E28" s="1">
        <f t="shared" si="0"/>
        <v>12021.287180981077</v>
      </c>
      <c r="F28" s="1">
        <f t="shared" si="1"/>
        <v>12021.5</v>
      </c>
      <c r="G28" s="1">
        <f t="shared" si="2"/>
        <v>-0.11690999985148665</v>
      </c>
      <c r="I28" s="1">
        <f>+G28</f>
        <v>-0.11690999985148665</v>
      </c>
      <c r="O28" s="1">
        <f t="shared" ca="1" si="3"/>
        <v>-5.9996178146869167E-2</v>
      </c>
      <c r="Q28" s="2">
        <f t="shared" si="4"/>
        <v>43076.925900000148</v>
      </c>
    </row>
    <row r="29" spans="1:18" x14ac:dyDescent="0.2">
      <c r="A29" s="3" t="s">
        <v>48</v>
      </c>
      <c r="B29" s="4" t="s">
        <v>49</v>
      </c>
      <c r="C29" s="5">
        <v>58095.426260000095</v>
      </c>
      <c r="D29" s="5">
        <v>5.0000000000000001E-4</v>
      </c>
      <c r="E29" s="1">
        <f t="shared" si="0"/>
        <v>12021.287836312835</v>
      </c>
      <c r="F29" s="1">
        <f t="shared" si="1"/>
        <v>12021.5</v>
      </c>
      <c r="G29" s="1">
        <f t="shared" si="2"/>
        <v>-0.11654999990423676</v>
      </c>
      <c r="I29" s="1">
        <f>+G29</f>
        <v>-0.11654999990423676</v>
      </c>
      <c r="O29" s="1">
        <f t="shared" ca="1" si="3"/>
        <v>-5.9996178146869167E-2</v>
      </c>
      <c r="Q29" s="2">
        <f t="shared" si="4"/>
        <v>43076.926260000095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2024-03-09T01:48:49Z</dcterms:created>
  <dcterms:modified xsi:type="dcterms:W3CDTF">2024-03-09T01:48:49Z</dcterms:modified>
</cp:coreProperties>
</file>