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F4A4B81-62FA-487D-81F8-0E8986163759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/>
  <c r="K29" i="1"/>
  <c r="E30" i="1"/>
  <c r="F30" i="1"/>
  <c r="G30" i="1"/>
  <c r="K30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J28" i="1"/>
  <c r="Q29" i="1"/>
  <c r="Q30" i="1"/>
  <c r="Q28" i="1"/>
  <c r="Q24" i="1"/>
  <c r="Q25" i="1"/>
  <c r="Q26" i="1"/>
  <c r="Q27" i="1"/>
  <c r="E21" i="1"/>
  <c r="F21" i="1"/>
  <c r="G21" i="1"/>
  <c r="K21" i="1"/>
  <c r="Q22" i="1"/>
  <c r="Q23" i="1"/>
  <c r="F16" i="1"/>
  <c r="F17" i="1" s="1"/>
  <c r="C17" i="1"/>
  <c r="Q21" i="1"/>
  <c r="C12" i="1"/>
  <c r="C11" i="1"/>
  <c r="O25" i="1" l="1"/>
  <c r="O26" i="1"/>
  <c r="O28" i="1"/>
  <c r="O22" i="1"/>
  <c r="O21" i="1"/>
  <c r="O27" i="1"/>
  <c r="O23" i="1"/>
  <c r="O30" i="1"/>
  <c r="O29" i="1"/>
  <c r="O24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<sst xmlns="http://schemas.openxmlformats.org/spreadsheetml/2006/main" count="64" uniqueCount="53">
  <si>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</si>
  <si>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</si>
  <si>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</si>
  <si>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</si>
  <si>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</si>
  <si>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</si>
  <si>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</si>
  <si>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</si>
  <si>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</si>
  <si>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</si>
  <si>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</si>
  <si>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</si>
  <si>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</si>
  <si>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</si>
  <si>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</si>
  <si>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</si>
  <si>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</si>
  <si>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</si>
  <si>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</si>
  <si>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</si>
  <si>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</si>
  <si>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</si>
  <si>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</si>
  <si>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</si>
  <si>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</si>
  <si>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</si>
  <si>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</si>
  <si>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</si>
  <si>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</si>
  <si>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</si>
  <si>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</si>
  <si>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</si>
  <si>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</si>
  <si>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</si>
  <si>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</si>
  <si>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</si>
  <si>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</si>
  <si>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</si>
  <si>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CD Tri</t>
  </si>
  <si>
    <t xml:space="preserve">CD Tri / GSC 331-0731 </t>
  </si>
  <si>
    <t xml:space="preserve">G2331-0731 </t>
  </si>
  <si>
    <t>EB</t>
  </si>
  <si>
    <t>IBVS 5922</t>
  </si>
  <si>
    <t>I</t>
  </si>
  <si>
    <t>IBVS 5965</t>
  </si>
  <si>
    <t>IBVS 6041</t>
  </si>
  <si>
    <t>II</t>
  </si>
  <si>
    <t>IBVS 6152</t>
  </si>
  <si>
    <t>IBVS 6196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</si>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</sst>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0">
    <xf numFmtId="0" fontId="0" fillId="0" borderId="0" xfId="0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7" fillId="24" borderId="0" xfId="0" applyFont="1" applyFill="1" applyAlignment="1">
      <alignment vertical="center"/>
    </xf>
    <xf numFmtId="0" fontId="16" fillId="0" borderId="0" xfId="41" applyFont="1" applyAlignment="1">
      <alignment vertical="center" wrapText="1"/>
    </xf>
    <xf numFmtId="0" fontId="16" fillId="0" borderId="0" xfId="41" applyFont="1" applyAlignment="1">
      <alignment horizontal="center" vertical="center" wrapText="1"/>
    </xf>
    <xf numFmtId="0" fontId="16" fillId="0" borderId="0" xfId="4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41" applyNumberFormat="1" applyFont="1" applyAlignment="1">
      <alignment horizontal="left" vertical="center" wrapText="1"/>
    </xf>
    <xf numFmtId="0" fontId="32" fillId="0" borderId="0" xfId="0" applyFont="1" applyFill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Tri - O-C Diagr.</a:t>
            </a:r>
          </a:p>
        </c:rich>
      </c:tx>
      <c:layout>
        <c:manualLayout>
          <c:xMode val="edge"/>
          <c:yMode val="edge"/>
          <c:x val="0.39248120300751882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954887218045114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5899</c:v>
                </c:pt>
                <c:pt idx="2">
                  <c:v>6758</c:v>
                </c:pt>
                <c:pt idx="3">
                  <c:v>7812</c:v>
                </c:pt>
                <c:pt idx="4">
                  <c:v>7817.5</c:v>
                </c:pt>
                <c:pt idx="5">
                  <c:v>7820</c:v>
                </c:pt>
                <c:pt idx="6">
                  <c:v>7820.5</c:v>
                </c:pt>
                <c:pt idx="7">
                  <c:v>10925.5</c:v>
                </c:pt>
                <c:pt idx="8">
                  <c:v>11822.5</c:v>
                </c:pt>
                <c:pt idx="9">
                  <c:v>11803.5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BB-440D-8A5E-A92FE19185E3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5899</c:v>
                </c:pt>
                <c:pt idx="2">
                  <c:v>6758</c:v>
                </c:pt>
                <c:pt idx="3">
                  <c:v>7812</c:v>
                </c:pt>
                <c:pt idx="4">
                  <c:v>7817.5</c:v>
                </c:pt>
                <c:pt idx="5">
                  <c:v>7820</c:v>
                </c:pt>
                <c:pt idx="6">
                  <c:v>7820.5</c:v>
                </c:pt>
                <c:pt idx="7">
                  <c:v>10925.5</c:v>
                </c:pt>
                <c:pt idx="8">
                  <c:v>11822.5</c:v>
                </c:pt>
                <c:pt idx="9">
                  <c:v>11803.5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BB-440D-8A5E-A92FE19185E3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5899</c:v>
                </c:pt>
                <c:pt idx="2">
                  <c:v>6758</c:v>
                </c:pt>
                <c:pt idx="3">
                  <c:v>7812</c:v>
                </c:pt>
                <c:pt idx="4">
                  <c:v>7817.5</c:v>
                </c:pt>
                <c:pt idx="5">
                  <c:v>7820</c:v>
                </c:pt>
                <c:pt idx="6">
                  <c:v>7820.5</c:v>
                </c:pt>
                <c:pt idx="7">
                  <c:v>10925.5</c:v>
                </c:pt>
                <c:pt idx="8">
                  <c:v>11822.5</c:v>
                </c:pt>
                <c:pt idx="9">
                  <c:v>11803.5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7">
                  <c:v>-0.20008499999676133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BB-440D-8A5E-A92FE19185E3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5899</c:v>
                </c:pt>
                <c:pt idx="2">
                  <c:v>6758</c:v>
                </c:pt>
                <c:pt idx="3">
                  <c:v>7812</c:v>
                </c:pt>
                <c:pt idx="4">
                  <c:v>7817.5</c:v>
                </c:pt>
                <c:pt idx="5">
                  <c:v>7820</c:v>
                </c:pt>
                <c:pt idx="6">
                  <c:v>7820.5</c:v>
                </c:pt>
                <c:pt idx="7">
                  <c:v>10925.5</c:v>
                </c:pt>
                <c:pt idx="8">
                  <c:v>11822.5</c:v>
                </c:pt>
                <c:pt idx="9">
                  <c:v>11803.5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0">
                  <c:v>0.18453500000032363</c:v>
                </c:pt>
                <c:pt idx="1">
                  <c:v>-1.5429999999469146E-2</c:v>
                </c:pt>
                <c:pt idx="2">
                  <c:v>-4.7460000001592562E-2</c:v>
                </c:pt>
                <c:pt idx="3">
                  <c:v>-8.443999999872176E-2</c:v>
                </c:pt>
                <c:pt idx="4">
                  <c:v>-8.6125000001629815E-2</c:v>
                </c:pt>
                <c:pt idx="5">
                  <c:v>-8.6699999999837019E-2</c:v>
                </c:pt>
                <c:pt idx="6">
                  <c:v>-8.7834999998449348E-2</c:v>
                </c:pt>
                <c:pt idx="8">
                  <c:v>-0.23207499999989523</c:v>
                </c:pt>
                <c:pt idx="9">
                  <c:v>-0.22994499999913387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BB-440D-8A5E-A92FE19185E3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5899</c:v>
                </c:pt>
                <c:pt idx="2">
                  <c:v>6758</c:v>
                </c:pt>
                <c:pt idx="3">
                  <c:v>7812</c:v>
                </c:pt>
                <c:pt idx="4">
                  <c:v>7817.5</c:v>
                </c:pt>
                <c:pt idx="5">
                  <c:v>7820</c:v>
                </c:pt>
                <c:pt idx="6">
                  <c:v>7820.5</c:v>
                </c:pt>
                <c:pt idx="7">
                  <c:v>10925.5</c:v>
                </c:pt>
                <c:pt idx="8">
                  <c:v>11822.5</c:v>
                </c:pt>
                <c:pt idx="9">
                  <c:v>11803.5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BB-440D-8A5E-A92FE19185E3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5899</c:v>
                </c:pt>
                <c:pt idx="2">
                  <c:v>6758</c:v>
                </c:pt>
                <c:pt idx="3">
                  <c:v>7812</c:v>
                </c:pt>
                <c:pt idx="4">
                  <c:v>7817.5</c:v>
                </c:pt>
                <c:pt idx="5">
                  <c:v>7820</c:v>
                </c:pt>
                <c:pt idx="6">
                  <c:v>7820.5</c:v>
                </c:pt>
                <c:pt idx="7">
                  <c:v>10925.5</c:v>
                </c:pt>
                <c:pt idx="8">
                  <c:v>11822.5</c:v>
                </c:pt>
                <c:pt idx="9">
                  <c:v>11803.5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BB-440D-8A5E-A92FE19185E3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2E-3</c:v>
                  </c:pt>
                  <c:pt idx="8">
                    <c:v>2.7000000000000001E-3</c:v>
                  </c:pt>
                  <c:pt idx="9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5899</c:v>
                </c:pt>
                <c:pt idx="2">
                  <c:v>6758</c:v>
                </c:pt>
                <c:pt idx="3">
                  <c:v>7812</c:v>
                </c:pt>
                <c:pt idx="4">
                  <c:v>7817.5</c:v>
                </c:pt>
                <c:pt idx="5">
                  <c:v>7820</c:v>
                </c:pt>
                <c:pt idx="6">
                  <c:v>7820.5</c:v>
                </c:pt>
                <c:pt idx="7">
                  <c:v>10925.5</c:v>
                </c:pt>
                <c:pt idx="8">
                  <c:v>11822.5</c:v>
                </c:pt>
                <c:pt idx="9">
                  <c:v>11803.5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BB-440D-8A5E-A92FE19185E3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5899</c:v>
                </c:pt>
                <c:pt idx="2">
                  <c:v>6758</c:v>
                </c:pt>
                <c:pt idx="3">
                  <c:v>7812</c:v>
                </c:pt>
                <c:pt idx="4">
                  <c:v>7817.5</c:v>
                </c:pt>
                <c:pt idx="5">
                  <c:v>7820</c:v>
                </c:pt>
                <c:pt idx="6">
                  <c:v>7820.5</c:v>
                </c:pt>
                <c:pt idx="7">
                  <c:v>10925.5</c:v>
                </c:pt>
                <c:pt idx="8">
                  <c:v>11822.5</c:v>
                </c:pt>
                <c:pt idx="9">
                  <c:v>11803.5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0.19863892303580313</c:v>
                </c:pt>
                <c:pt idx="1">
                  <c:v>-1.6182865001362595E-2</c:v>
                </c:pt>
                <c:pt idx="2">
                  <c:v>-4.7462111704290849E-2</c:v>
                </c:pt>
                <c:pt idx="3">
                  <c:v>-8.5842002303692932E-2</c:v>
                </c:pt>
                <c:pt idx="4">
                  <c:v>-8.604227687513194E-2</c:v>
                </c:pt>
                <c:pt idx="5">
                  <c:v>-8.613331077124059E-2</c:v>
                </c:pt>
                <c:pt idx="6">
                  <c:v>-8.6151517550462353E-2</c:v>
                </c:pt>
                <c:pt idx="7">
                  <c:v>-0.19921561651739167</c:v>
                </c:pt>
                <c:pt idx="8">
                  <c:v>-0.23187857844117121</c:v>
                </c:pt>
                <c:pt idx="9">
                  <c:v>-0.2311867208307456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BB-440D-8A5E-A92FE19185E3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5899</c:v>
                </c:pt>
                <c:pt idx="2">
                  <c:v>6758</c:v>
                </c:pt>
                <c:pt idx="3">
                  <c:v>7812</c:v>
                </c:pt>
                <c:pt idx="4">
                  <c:v>7817.5</c:v>
                </c:pt>
                <c:pt idx="5">
                  <c:v>7820</c:v>
                </c:pt>
                <c:pt idx="6">
                  <c:v>7820.5</c:v>
                </c:pt>
                <c:pt idx="7">
                  <c:v>10925.5</c:v>
                </c:pt>
                <c:pt idx="8">
                  <c:v>11822.5</c:v>
                </c:pt>
                <c:pt idx="9">
                  <c:v>11803.5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BB-440D-8A5E-A92FE1918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189384"/>
        <c:axId val="1"/>
      </c:scatterChart>
      <c:valAx>
        <c:axId val="680189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189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902255639097744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17</xdr:col>
      <xdr:colOff>266700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E68BF48-1E57-6325-52E3-F07C443B4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39" sqref="J3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5" customFormat="1" ht="20.25" x14ac:dyDescent="0.2">
      <c r="A1" s="36" t="s">
        <v>39</v>
      </c>
      <c r="E1" s="2" t="s">
        <v>38</v>
      </c>
      <c r="F1" s="5" t="s">
        <v>40</v>
      </c>
    </row>
    <row r="2" spans="1:6" s="5" customFormat="1" ht="12.95" customHeight="1" x14ac:dyDescent="0.2">
      <c r="A2" s="5" t="s">
        <v>23</v>
      </c>
      <c r="B2" s="5" t="s">
        <v>41</v>
      </c>
      <c r="C2" s="6"/>
      <c r="D2" s="6"/>
      <c r="E2" s="5">
        <v>0</v>
      </c>
    </row>
    <row r="3" spans="1:6" s="5" customFormat="1" ht="12.95" customHeight="1" thickBot="1" x14ac:dyDescent="0.25"/>
    <row r="4" spans="1:6" s="5" customFormat="1" ht="12.95" customHeight="1" thickBot="1" x14ac:dyDescent="0.25">
      <c r="A4" s="7" t="s">
        <v>0</v>
      </c>
      <c r="C4" s="8">
        <v>52931.352299999999</v>
      </c>
      <c r="D4" s="9">
        <v>0.36907000000000001</v>
      </c>
    </row>
    <row r="5" spans="1:6" s="5" customFormat="1" ht="12.95" customHeight="1" x14ac:dyDescent="0.2">
      <c r="A5" s="10" t="s">
        <v>28</v>
      </c>
      <c r="C5" s="11">
        <v>-9.5</v>
      </c>
      <c r="D5" s="5" t="s">
        <v>29</v>
      </c>
    </row>
    <row r="6" spans="1:6" s="5" customFormat="1" ht="12.95" customHeight="1" x14ac:dyDescent="0.2">
      <c r="A6" s="7" t="s">
        <v>1</v>
      </c>
    </row>
    <row r="7" spans="1:6" s="5" customFormat="1" ht="12.95" customHeight="1" x14ac:dyDescent="0.2">
      <c r="A7" s="5" t="s">
        <v>2</v>
      </c>
      <c r="C7" s="37">
        <v>52931.352299999999</v>
      </c>
      <c r="D7" s="13" t="e">
        <v>#N/A</v>
      </c>
    </row>
    <row r="8" spans="1:6" s="5" customFormat="1" ht="12.95" customHeight="1" x14ac:dyDescent="0.2">
      <c r="A8" s="5" t="s">
        <v>3</v>
      </c>
      <c r="C8" s="37">
        <v>0.36907000000000001</v>
      </c>
      <c r="D8" s="13" t="e">
        <v>#N/A</v>
      </c>
    </row>
    <row r="9" spans="1:6" s="5" customFormat="1" ht="12.95" customHeight="1" x14ac:dyDescent="0.2">
      <c r="A9" s="2" t="s">
        <v>33</v>
      </c>
      <c r="B9" s="14">
        <v>22</v>
      </c>
      <c r="C9" s="15" t="str">
        <f>"F"&amp;B9</f>
        <v>F22</v>
      </c>
      <c r="D9" s="16" t="str">
        <f>"G"&amp;B9</f>
        <v>G22</v>
      </c>
    </row>
    <row r="10" spans="1:6" s="5" customFormat="1" ht="12.95" customHeight="1" thickBot="1" x14ac:dyDescent="0.25">
      <c r="C10" s="17" t="s">
        <v>19</v>
      </c>
      <c r="D10" s="17" t="s">
        <v>20</v>
      </c>
    </row>
    <row r="11" spans="1:6" s="5" customFormat="1" ht="12.95" customHeight="1" x14ac:dyDescent="0.2">
      <c r="A11" s="5" t="s">
        <v>15</v>
      </c>
      <c r="C11" s="16">
        <f ca="1">INTERCEPT(INDIRECT($D$9):G992,INDIRECT($C$9):F992)</f>
        <v>0.1986207162565814</v>
      </c>
      <c r="D11" s="6"/>
    </row>
    <row r="12" spans="1:6" s="5" customFormat="1" ht="12.95" customHeight="1" x14ac:dyDescent="0.2">
      <c r="A12" s="5" t="s">
        <v>16</v>
      </c>
      <c r="C12" s="16">
        <f ca="1">SLOPE(INDIRECT($D$9):G992,INDIRECT($C$9):F992)</f>
        <v>-3.6413558443455499E-5</v>
      </c>
      <c r="D12" s="6"/>
    </row>
    <row r="13" spans="1:6" s="5" customFormat="1" ht="12.95" customHeight="1" x14ac:dyDescent="0.2">
      <c r="A13" s="5" t="s">
        <v>18</v>
      </c>
      <c r="C13" s="6" t="s">
        <v>13</v>
      </c>
    </row>
    <row r="14" spans="1:6" s="5" customFormat="1" ht="12.95" customHeight="1" x14ac:dyDescent="0.2"/>
    <row r="15" spans="1:6" s="5" customFormat="1" ht="12.95" customHeight="1" x14ac:dyDescent="0.2">
      <c r="A15" s="18" t="s">
        <v>17</v>
      </c>
      <c r="C15" s="19">
        <f ca="1">(C7+C11)+(C8+C12)*INT(MAX(F21:F3533))</f>
        <v>57294.265979628333</v>
      </c>
      <c r="E15" s="13" t="s">
        <v>35</v>
      </c>
      <c r="F15" s="11">
        <v>1</v>
      </c>
    </row>
    <row r="16" spans="1:6" s="5" customFormat="1" ht="12.95" customHeight="1" x14ac:dyDescent="0.2">
      <c r="A16" s="7" t="s">
        <v>4</v>
      </c>
      <c r="C16" s="20">
        <f ca="1">+C8+C12</f>
        <v>0.36903358644155654</v>
      </c>
      <c r="E16" s="13" t="s">
        <v>30</v>
      </c>
      <c r="F16" s="21">
        <f ca="1">NOW()+15018.5+$C$5/24</f>
        <v>60378.621351967588</v>
      </c>
    </row>
    <row r="17" spans="1:21" s="5" customFormat="1" ht="12.95" customHeight="1" thickBot="1" x14ac:dyDescent="0.25">
      <c r="A17" s="13" t="s">
        <v>27</v>
      </c>
      <c r="C17" s="5">
        <f>COUNT(C21:C2191)</f>
        <v>10</v>
      </c>
      <c r="E17" s="13" t="s">
        <v>36</v>
      </c>
      <c r="F17" s="21">
        <f ca="1">ROUND(2*(F16-$C$7)/$C$8,0)/2+F15</f>
        <v>20179.5</v>
      </c>
    </row>
    <row r="18" spans="1:21" s="5" customFormat="1" ht="12.95" customHeight="1" thickTop="1" thickBot="1" x14ac:dyDescent="0.25">
      <c r="A18" s="7" t="s">
        <v>5</v>
      </c>
      <c r="C18" s="22">
        <f ca="1">+C15</f>
        <v>57294.265979628333</v>
      </c>
      <c r="D18" s="23">
        <f ca="1">+C16</f>
        <v>0.36903358644155654</v>
      </c>
      <c r="E18" s="13" t="s">
        <v>31</v>
      </c>
      <c r="F18" s="16">
        <f ca="1">ROUND(2*(F16-$C$15)/$C$16,0)/2+F15</f>
        <v>8359</v>
      </c>
    </row>
    <row r="19" spans="1:21" s="5" customFormat="1" ht="12.95" customHeight="1" thickTop="1" x14ac:dyDescent="0.2">
      <c r="E19" s="13" t="s">
        <v>32</v>
      </c>
      <c r="F19" s="24">
        <f ca="1">+$C$15+$C$16*F18-15018.5-$C$5/24</f>
        <v>45360.913562026639</v>
      </c>
    </row>
    <row r="20" spans="1:21" s="5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25" t="s">
        <v>49</v>
      </c>
      <c r="I20" s="25" t="s">
        <v>50</v>
      </c>
      <c r="J20" s="25" t="s">
        <v>51</v>
      </c>
      <c r="K20" s="25" t="s">
        <v>52</v>
      </c>
      <c r="L20" s="25" t="s">
        <v>24</v>
      </c>
      <c r="M20" s="25" t="s">
        <v>25</v>
      </c>
      <c r="N20" s="25" t="s">
        <v>26</v>
      </c>
      <c r="O20" s="25" t="s">
        <v>22</v>
      </c>
      <c r="P20" s="26" t="s">
        <v>21</v>
      </c>
      <c r="Q20" s="17" t="s">
        <v>14</v>
      </c>
      <c r="U20" s="27" t="s">
        <v>34</v>
      </c>
    </row>
    <row r="21" spans="1:21" s="5" customFormat="1" ht="12.95" customHeight="1" x14ac:dyDescent="0.2">
      <c r="A21" s="13" t="s">
        <v>37</v>
      </c>
      <c r="C21" s="12">
        <v>52931.352299999999</v>
      </c>
      <c r="D21" s="12" t="s">
        <v>13</v>
      </c>
      <c r="E21" s="5">
        <f t="shared" ref="E21:E27" si="0">+(C21-C$7)/C$8</f>
        <v>0</v>
      </c>
      <c r="F21" s="5">
        <f>ROUND(2*E21,0)/2-0.5</f>
        <v>-0.5</v>
      </c>
      <c r="G21" s="5">
        <f t="shared" ref="G21:G27" si="1">+C21-(C$7+F21*C$8)</f>
        <v>0.18453500000032363</v>
      </c>
      <c r="K21" s="5">
        <f t="shared" ref="K21:K27" si="2">+G21</f>
        <v>0.18453500000032363</v>
      </c>
      <c r="O21" s="5">
        <f t="shared" ref="O21:O27" ca="1" si="3">+C$11+C$12*$F21</f>
        <v>0.19863892303580313</v>
      </c>
      <c r="Q21" s="28">
        <f t="shared" ref="Q21:Q27" si="4">+C21-15018.5</f>
        <v>37912.852299999999</v>
      </c>
    </row>
    <row r="22" spans="1:21" s="5" customFormat="1" ht="12.95" customHeight="1" x14ac:dyDescent="0.2">
      <c r="A22" s="3" t="s">
        <v>42</v>
      </c>
      <c r="B22" s="4" t="s">
        <v>43</v>
      </c>
      <c r="C22" s="3">
        <v>55108.480799999998</v>
      </c>
      <c r="D22" s="3">
        <v>2.5000000000000001E-3</v>
      </c>
      <c r="E22" s="5">
        <f t="shared" si="0"/>
        <v>5898.9581922128564</v>
      </c>
      <c r="F22" s="5">
        <f t="shared" ref="F22:F27" si="5">ROUND(2*E22,0)/2</f>
        <v>5899</v>
      </c>
      <c r="G22" s="5">
        <f t="shared" si="1"/>
        <v>-1.5429999999469146E-2</v>
      </c>
      <c r="K22" s="5">
        <f t="shared" si="2"/>
        <v>-1.5429999999469146E-2</v>
      </c>
      <c r="O22" s="5">
        <f t="shared" ca="1" si="3"/>
        <v>-1.6182865001362595E-2</v>
      </c>
      <c r="Q22" s="28">
        <f t="shared" si="4"/>
        <v>40089.980799999998</v>
      </c>
    </row>
    <row r="23" spans="1:21" s="5" customFormat="1" ht="12.95" customHeight="1" x14ac:dyDescent="0.2">
      <c r="A23" s="3" t="s">
        <v>44</v>
      </c>
      <c r="B23" s="4" t="s">
        <v>43</v>
      </c>
      <c r="C23" s="3">
        <v>55425.479899999998</v>
      </c>
      <c r="D23" s="3">
        <v>1E-3</v>
      </c>
      <c r="E23" s="5">
        <f t="shared" si="0"/>
        <v>6757.8714065082495</v>
      </c>
      <c r="F23" s="5">
        <f t="shared" si="5"/>
        <v>6758</v>
      </c>
      <c r="G23" s="5">
        <f t="shared" si="1"/>
        <v>-4.7460000001592562E-2</v>
      </c>
      <c r="K23" s="5">
        <f t="shared" si="2"/>
        <v>-4.7460000001592562E-2</v>
      </c>
      <c r="O23" s="5">
        <f t="shared" ca="1" si="3"/>
        <v>-4.7462111704290849E-2</v>
      </c>
      <c r="Q23" s="28">
        <f t="shared" si="4"/>
        <v>40406.979899999998</v>
      </c>
    </row>
    <row r="24" spans="1:21" s="5" customFormat="1" ht="12.95" customHeight="1" x14ac:dyDescent="0.2">
      <c r="A24" s="29" t="s">
        <v>45</v>
      </c>
      <c r="B24" s="30" t="s">
        <v>46</v>
      </c>
      <c r="C24" s="29">
        <v>55814.4427</v>
      </c>
      <c r="D24" s="29">
        <v>4.0000000000000002E-4</v>
      </c>
      <c r="E24" s="5">
        <f t="shared" si="0"/>
        <v>7811.7712087137961</v>
      </c>
      <c r="F24" s="5">
        <f t="shared" si="5"/>
        <v>7812</v>
      </c>
      <c r="G24" s="5">
        <f t="shared" si="1"/>
        <v>-8.443999999872176E-2</v>
      </c>
      <c r="K24" s="5">
        <f t="shared" si="2"/>
        <v>-8.443999999872176E-2</v>
      </c>
      <c r="O24" s="5">
        <f t="shared" ca="1" si="3"/>
        <v>-8.5842002303692932E-2</v>
      </c>
      <c r="Q24" s="28">
        <f t="shared" si="4"/>
        <v>40795.9427</v>
      </c>
    </row>
    <row r="25" spans="1:21" s="5" customFormat="1" ht="12.95" customHeight="1" x14ac:dyDescent="0.2">
      <c r="A25" s="29" t="s">
        <v>45</v>
      </c>
      <c r="B25" s="30" t="s">
        <v>43</v>
      </c>
      <c r="C25" s="29">
        <v>55816.4709</v>
      </c>
      <c r="D25" s="29">
        <v>1.1000000000000001E-3</v>
      </c>
      <c r="E25" s="5">
        <f t="shared" si="0"/>
        <v>7817.2666431842235</v>
      </c>
      <c r="F25" s="5">
        <f t="shared" si="5"/>
        <v>7817.5</v>
      </c>
      <c r="G25" s="5">
        <f t="shared" si="1"/>
        <v>-8.6125000001629815E-2</v>
      </c>
      <c r="K25" s="5">
        <f t="shared" si="2"/>
        <v>-8.6125000001629815E-2</v>
      </c>
      <c r="O25" s="5">
        <f t="shared" ca="1" si="3"/>
        <v>-8.604227687513194E-2</v>
      </c>
      <c r="Q25" s="28">
        <f t="shared" si="4"/>
        <v>40797.9709</v>
      </c>
    </row>
    <row r="26" spans="1:21" s="5" customFormat="1" ht="12.95" customHeight="1" x14ac:dyDescent="0.2">
      <c r="A26" s="29" t="s">
        <v>45</v>
      </c>
      <c r="B26" s="30" t="s">
        <v>46</v>
      </c>
      <c r="C26" s="29">
        <v>55817.392999999996</v>
      </c>
      <c r="D26" s="29">
        <v>4.0000000000000002E-4</v>
      </c>
      <c r="E26" s="5">
        <f t="shared" si="0"/>
        <v>7819.7650852141805</v>
      </c>
      <c r="F26" s="5">
        <f t="shared" si="5"/>
        <v>7820</v>
      </c>
      <c r="G26" s="5">
        <f t="shared" si="1"/>
        <v>-8.6699999999837019E-2</v>
      </c>
      <c r="K26" s="5">
        <f t="shared" si="2"/>
        <v>-8.6699999999837019E-2</v>
      </c>
      <c r="O26" s="5">
        <f t="shared" ca="1" si="3"/>
        <v>-8.613331077124059E-2</v>
      </c>
      <c r="Q26" s="28">
        <f t="shared" si="4"/>
        <v>40798.892999999996</v>
      </c>
    </row>
    <row r="27" spans="1:21" s="5" customFormat="1" ht="12.95" customHeight="1" x14ac:dyDescent="0.2">
      <c r="A27" s="29" t="s">
        <v>45</v>
      </c>
      <c r="B27" s="30" t="s">
        <v>43</v>
      </c>
      <c r="C27" s="29">
        <v>55817.576399999998</v>
      </c>
      <c r="D27" s="29">
        <v>6.9999999999999999E-4</v>
      </c>
      <c r="E27" s="5">
        <f t="shared" si="0"/>
        <v>7820.2620099168162</v>
      </c>
      <c r="F27" s="5">
        <f t="shared" si="5"/>
        <v>7820.5</v>
      </c>
      <c r="G27" s="5">
        <f t="shared" si="1"/>
        <v>-8.7834999998449348E-2</v>
      </c>
      <c r="K27" s="5">
        <f t="shared" si="2"/>
        <v>-8.7834999998449348E-2</v>
      </c>
      <c r="O27" s="5">
        <f t="shared" ca="1" si="3"/>
        <v>-8.6151517550462353E-2</v>
      </c>
      <c r="Q27" s="28">
        <f t="shared" si="4"/>
        <v>40799.076399999998</v>
      </c>
    </row>
    <row r="28" spans="1:21" s="5" customFormat="1" ht="12.95" customHeight="1" x14ac:dyDescent="0.2">
      <c r="A28" s="31" t="s">
        <v>47</v>
      </c>
      <c r="B28" s="30"/>
      <c r="C28" s="31">
        <v>56963.426500000001</v>
      </c>
      <c r="D28" s="31">
        <v>2E-3</v>
      </c>
      <c r="E28" s="5">
        <f>+(C28-C$7)/C$8</f>
        <v>10924.957867071294</v>
      </c>
      <c r="F28" s="32">
        <f>ROUND(2*E28,0)/2+0.5</f>
        <v>10925.5</v>
      </c>
      <c r="G28" s="5">
        <f>+C28-(C$7+F28*C$8)</f>
        <v>-0.20008499999676133</v>
      </c>
      <c r="J28" s="5">
        <f>+G28</f>
        <v>-0.20008499999676133</v>
      </c>
      <c r="O28" s="5">
        <f ca="1">+C$11+C$12*$F28</f>
        <v>-0.19921561651739167</v>
      </c>
      <c r="Q28" s="28">
        <f>+C28-15018.5</f>
        <v>41944.926500000001</v>
      </c>
    </row>
    <row r="29" spans="1:21" s="5" customFormat="1" ht="12.95" customHeight="1" x14ac:dyDescent="0.2">
      <c r="A29" s="33" t="s">
        <v>48</v>
      </c>
      <c r="B29" s="34" t="s">
        <v>43</v>
      </c>
      <c r="C29" s="35">
        <v>57294.450299999997</v>
      </c>
      <c r="D29" s="38">
        <v>2.7000000000000001E-3</v>
      </c>
      <c r="E29" s="5">
        <f>+(C29-C$7)/C$8</f>
        <v>11821.871189747197</v>
      </c>
      <c r="F29" s="39">
        <f>ROUND(2*E29,0)/2+0.5</f>
        <v>11822.5</v>
      </c>
      <c r="G29" s="5">
        <f>+C29-(C$7+F29*C$8)</f>
        <v>-0.23207499999989523</v>
      </c>
      <c r="K29" s="5">
        <f>+G29</f>
        <v>-0.23207499999989523</v>
      </c>
      <c r="O29" s="5">
        <f ca="1">+C$11+C$12*$F29</f>
        <v>-0.23187857844117121</v>
      </c>
      <c r="Q29" s="28">
        <f>+C29-15018.5</f>
        <v>42275.950299999997</v>
      </c>
    </row>
    <row r="30" spans="1:21" s="5" customFormat="1" ht="12.95" customHeight="1" x14ac:dyDescent="0.2">
      <c r="A30" s="33" t="s">
        <v>48</v>
      </c>
      <c r="B30" s="34" t="s">
        <v>43</v>
      </c>
      <c r="C30" s="35">
        <v>57287.4401</v>
      </c>
      <c r="D30" s="38">
        <v>3.8999999999999998E-3</v>
      </c>
      <c r="E30" s="5">
        <f>+(C30-C$7)/C$8</f>
        <v>11802.87696101011</v>
      </c>
      <c r="F30" s="39">
        <f>ROUND(2*E30,0)/2+0.5</f>
        <v>11803.5</v>
      </c>
      <c r="G30" s="5">
        <f>+C30-(C$7+F30*C$8)</f>
        <v>-0.22994499999913387</v>
      </c>
      <c r="K30" s="5">
        <f>+G30</f>
        <v>-0.22994499999913387</v>
      </c>
      <c r="O30" s="5">
        <f ca="1">+C$11+C$12*$F30</f>
        <v>-0.2311867208307456</v>
      </c>
      <c r="Q30" s="28">
        <f>+C30-15018.5</f>
        <v>42268.9401</v>
      </c>
    </row>
    <row r="31" spans="1:21" s="5" customFormat="1" ht="12.95" customHeight="1" x14ac:dyDescent="0.2">
      <c r="C31" s="12"/>
      <c r="D31" s="12"/>
      <c r="Q31" s="28"/>
    </row>
    <row r="32" spans="1:21" s="5" customFormat="1" ht="12.95" customHeight="1" x14ac:dyDescent="0.2">
      <c r="C32" s="12"/>
      <c r="D32" s="12"/>
      <c r="Q32" s="28"/>
    </row>
    <row r="33" spans="3:17" s="5" customFormat="1" ht="12.95" customHeight="1" x14ac:dyDescent="0.2">
      <c r="C33" s="12"/>
      <c r="D33" s="12"/>
      <c r="Q33" s="28"/>
    </row>
    <row r="34" spans="3:17" s="5" customFormat="1" ht="12.95" customHeight="1" x14ac:dyDescent="0.2">
      <c r="C34" s="12"/>
      <c r="D34" s="12"/>
    </row>
    <row r="35" spans="3:17" s="5" customFormat="1" ht="12.95" customHeight="1" x14ac:dyDescent="0.2">
      <c r="C35" s="12"/>
      <c r="D35" s="12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2024-03-09T01:54:44Z</dcterms:modified>
</cp:coreProperties>
</file>