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D726838-A01E-44F2-B01E-56E00FC0ED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K27" i="1" l="1"/>
  <c r="K28" i="1"/>
  <c r="E28" i="1"/>
  <c r="F28" i="1" s="1"/>
  <c r="G28" i="1" s="1"/>
  <c r="Q28" i="1"/>
  <c r="E27" i="1"/>
  <c r="F27" i="1" s="1"/>
  <c r="G27" i="1" s="1"/>
  <c r="U27" i="1" s="1"/>
  <c r="Q27" i="1"/>
  <c r="E24" i="1"/>
  <c r="F24" i="1"/>
  <c r="G24" i="1"/>
  <c r="K24" i="1"/>
  <c r="E22" i="1"/>
  <c r="F22" i="1"/>
  <c r="G22" i="1"/>
  <c r="K22" i="1"/>
  <c r="E26" i="1"/>
  <c r="F26" i="1"/>
  <c r="G26" i="1"/>
  <c r="K26" i="1"/>
  <c r="Q23" i="1"/>
  <c r="Q24" i="1"/>
  <c r="Q22" i="1"/>
  <c r="Q25" i="1"/>
  <c r="Q26" i="1"/>
  <c r="C8" i="1"/>
  <c r="E23" i="1"/>
  <c r="F23" i="1"/>
  <c r="G23" i="1"/>
  <c r="K23" i="1"/>
  <c r="C9" i="1"/>
  <c r="D9" i="1"/>
  <c r="D8" i="1"/>
  <c r="F16" i="1"/>
  <c r="F17" i="1" s="1"/>
  <c r="C17" i="1"/>
  <c r="Q21" i="1"/>
  <c r="E21" i="1"/>
  <c r="F21" i="1"/>
  <c r="G21" i="1"/>
  <c r="E25" i="1"/>
  <c r="F25" i="1"/>
  <c r="G25" i="1"/>
  <c r="K25" i="1"/>
  <c r="I21" i="1"/>
  <c r="C12" i="1"/>
  <c r="C11" i="1"/>
  <c r="O28" i="1" l="1"/>
  <c r="O27" i="1"/>
  <c r="O21" i="1"/>
  <c r="C15" i="1"/>
  <c r="O25" i="1"/>
  <c r="O24" i="1"/>
  <c r="O26" i="1"/>
  <c r="O23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<sst xmlns="http://schemas.openxmlformats.org/spreadsheetml/2006/main" count="68" uniqueCount="55">
  <si>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</si>
  <si>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</si>
  <si>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</si>
  <si>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</si>
  <si>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</si>
  <si>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</si>
  <si>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</si>
  <si>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</si>
  <si>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</si>
  <si>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</si>
  <si>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</si>
  <si>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</si>
  <si>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</si>
  <si>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</si>
  <si>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</si>
  <si>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</si>
  <si>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</si>
  <si>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</si>
  <si>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</si>
  <si>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</si>
  <si>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</si>
  <si>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</si>
  <si>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</si>
  <si>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</si>
  <si>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</si>
  <si>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</si>
  <si>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</si>
  <si>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</si>
  <si>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</si>
  <si>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</si>
  <si>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</si>
  <si>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</si>
  <si>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</si>
  <si>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</si>
  <si>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</si>
  <si>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</si>
  <si>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</si>
  <si>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</si>
  <si>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</si>
  <si>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</si>
  <si>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CS Tri</t>
  </si>
  <si>
    <t>2013a</t>
  </si>
  <si>
    <t>G2328-1143</t>
  </si>
  <si>
    <t>EW</t>
  </si>
  <si>
    <t>pr_6</t>
  </si>
  <si>
    <t>~</t>
  </si>
  <si>
    <t>CS Tri / GSC 2328-1143</t>
  </si>
  <si>
    <t>GCVS</t>
  </si>
  <si>
    <t>IBVS 6196</t>
  </si>
  <si>
    <t>I</t>
  </si>
  <si>
    <t>OEJV 0179</t>
  </si>
  <si>
    <t>VSB, 91</t>
  </si>
  <si>
    <t>V</t>
  </si>
  <si>
    <t>BAD?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</si>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</sst>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9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5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  <xf numFmtId="43" fontId="33" fillId="0" borderId="0" applyFont="0" applyFill="0" applyBorder="0" applyAlignment="0" applyProtection="0"/>
  </cellStyleXfs>
  <cellXfs count="55">
    <xf numFmtId="0" fontId="0" fillId="0" borderId="0" xfId="0" applyAlignment="1"/>
    <xf numFmtId="0" fontId="0" fillId="0" borderId="0" xfId="0" applyAlignment="1">
      <alignment horizontal="left"/>
    </xf>
    <xf numFmtId="0" fontId="15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15" fillId="25" borderId="5" xfId="0" applyFont="1" applyFill="1" applyBorder="1" applyAlignment="1">
      <alignment vertic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42" applyFont="1" applyAlignment="1">
      <alignment vertical="center"/>
    </xf>
    <xf numFmtId="0" fontId="16" fillId="0" borderId="0" xfId="42" applyFont="1" applyAlignment="1">
      <alignment horizontal="center" vertical="center"/>
    </xf>
    <xf numFmtId="0" fontId="16" fillId="0" borderId="0" xfId="42" applyFont="1" applyAlignment="1">
      <alignment horizontal="left" vertical="center"/>
    </xf>
    <xf numFmtId="0" fontId="16" fillId="0" borderId="0" xfId="41" applyFont="1" applyAlignment="1">
      <alignment vertical="center" wrapText="1"/>
    </xf>
    <xf numFmtId="0" fontId="16" fillId="0" borderId="0" xfId="41" applyFont="1" applyAlignment="1">
      <alignment horizontal="center" vertical="center" wrapText="1"/>
    </xf>
    <xf numFmtId="0" fontId="16" fillId="0" borderId="0" xfId="41" applyFont="1" applyAlignment="1">
      <alignment horizontal="left" vertical="center" wrapText="1"/>
    </xf>
    <xf numFmtId="43" fontId="32" fillId="0" borderId="0" xfId="48" applyFont="1" applyBorder="1" applyAlignment="1">
      <alignment vertical="center"/>
    </xf>
    <xf numFmtId="0" fontId="3" fillId="0" borderId="0" xfId="0" applyFont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quotePrefix="1" applyBorder="1" applyAlignment="1">
      <alignment vertical="center"/>
    </xf>
    <xf numFmtId="0" fontId="0" fillId="0" borderId="0" xfId="0" applyAlignment="1">
      <alignment horizontal="right" vertical="center"/>
    </xf>
    <xf numFmtId="165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65" fontId="32" fillId="0" borderId="0" xfId="0" applyNumberFormat="1" applyFont="1" applyAlignment="1" applyProtection="1">
      <alignment horizontal="left" vertical="center" wrapText="1"/>
      <protection locked="0"/>
    </xf>
    <xf numFmtId="43" fontId="32" fillId="0" borderId="0" xfId="48" applyFont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CS Tri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5D-44E8-8193-3ACD80B372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5D-44E8-8193-3ACD80B372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5D-44E8-8193-3ACD80B372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0.14860000000044238</c:v>
                </c:pt>
                <c:pt idx="2">
                  <c:v>9.360000000015134E-2</c:v>
                </c:pt>
                <c:pt idx="3">
                  <c:v>0.15930000000662403</c:v>
                </c:pt>
                <c:pt idx="4">
                  <c:v>0.15050999999948544</c:v>
                </c:pt>
                <c:pt idx="5">
                  <c:v>0.15653000000020256</c:v>
                </c:pt>
                <c:pt idx="6">
                  <c:v>-0.11214999994263053</c:v>
                </c:pt>
                <c:pt idx="7">
                  <c:v>-0.10824999993201345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5D-44E8-8193-3ACD80B372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5D-44E8-8193-3ACD80B372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5D-44E8-8193-3ACD80B372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5D-44E8-8193-3ACD80B372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0.12232538087797876</c:v>
                </c:pt>
                <c:pt idx="1">
                  <c:v>6.3054441734535421E-2</c:v>
                </c:pt>
                <c:pt idx="2">
                  <c:v>5.9217222923858961E-2</c:v>
                </c:pt>
                <c:pt idx="3">
                  <c:v>5.9217222923858961E-2</c:v>
                </c:pt>
                <c:pt idx="4">
                  <c:v>5.9108826912257925E-2</c:v>
                </c:pt>
                <c:pt idx="5">
                  <c:v>5.8761959675134631E-2</c:v>
                </c:pt>
                <c:pt idx="6">
                  <c:v>3.4629394292358603E-2</c:v>
                </c:pt>
                <c:pt idx="7">
                  <c:v>3.1825550792278612E-2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5D-44E8-8193-3ACD80B3721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6">
                  <c:v>-0.11214999994263053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5D-44E8-8193-3ACD80B37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7368"/>
        <c:axId val="1"/>
      </c:scatterChart>
      <c:valAx>
        <c:axId val="713017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7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8A81905-39CC-D77F-EE27-3FBCAE76E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0: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7" customFormat="1" ht="20.25" x14ac:dyDescent="0.2">
      <c r="A1" s="41" t="s">
        <v>46</v>
      </c>
      <c r="F1" s="3" t="s">
        <v>40</v>
      </c>
      <c r="G1" s="2" t="s">
        <v>41</v>
      </c>
      <c r="H1" s="42"/>
      <c r="I1" s="43" t="s">
        <v>42</v>
      </c>
      <c r="J1" s="44" t="s">
        <v>40</v>
      </c>
      <c r="K1" s="45">
        <v>2.3824999999999998</v>
      </c>
      <c r="L1" s="46">
        <v>32.074170000000002</v>
      </c>
      <c r="M1" s="47">
        <v>51494.82</v>
      </c>
      <c r="N1" s="47">
        <v>0.6633</v>
      </c>
      <c r="O1" s="48" t="s">
        <v>43</v>
      </c>
      <c r="P1" s="46">
        <v>11.2</v>
      </c>
      <c r="Q1" s="46">
        <v>11.4</v>
      </c>
      <c r="R1" s="4" t="s">
        <v>44</v>
      </c>
      <c r="S1" s="49" t="s">
        <v>45</v>
      </c>
    </row>
    <row r="2" spans="1:19" s="7" customFormat="1" ht="12.95" customHeight="1" x14ac:dyDescent="0.2">
      <c r="A2" s="7" t="s">
        <v>23</v>
      </c>
      <c r="B2" s="7" t="s">
        <v>43</v>
      </c>
      <c r="C2" s="8"/>
      <c r="D2" s="9"/>
    </row>
    <row r="3" spans="1:19" s="7" customFormat="1" ht="12.95" customHeight="1" thickBot="1" x14ac:dyDescent="0.25"/>
    <row r="4" spans="1:19" s="7" customFormat="1" ht="12.95" customHeight="1" thickTop="1" thickBot="1" x14ac:dyDescent="0.25">
      <c r="A4" s="10" t="s">
        <v>0</v>
      </c>
      <c r="C4" s="11">
        <v>51494.82</v>
      </c>
      <c r="D4" s="12">
        <v>0.6633</v>
      </c>
    </row>
    <row r="5" spans="1:19" s="7" customFormat="1" ht="12.95" customHeight="1" thickTop="1" x14ac:dyDescent="0.2">
      <c r="A5" s="13" t="s">
        <v>28</v>
      </c>
      <c r="C5" s="14">
        <v>-9.5</v>
      </c>
      <c r="D5" s="7" t="s">
        <v>29</v>
      </c>
    </row>
    <row r="6" spans="1:19" s="7" customFormat="1" ht="12.95" customHeight="1" x14ac:dyDescent="0.2">
      <c r="A6" s="10" t="s">
        <v>1</v>
      </c>
    </row>
    <row r="7" spans="1:19" s="7" customFormat="1" ht="12.95" customHeight="1" x14ac:dyDescent="0.2">
      <c r="A7" s="7" t="s">
        <v>2</v>
      </c>
      <c r="C7" s="50">
        <v>51494.82</v>
      </c>
      <c r="D7" s="16" t="s">
        <v>47</v>
      </c>
    </row>
    <row r="8" spans="1:19" s="7" customFormat="1" ht="12.95" customHeight="1" x14ac:dyDescent="0.2">
      <c r="A8" s="7" t="s">
        <v>3</v>
      </c>
      <c r="C8" s="50">
        <f>N1</f>
        <v>0.6633</v>
      </c>
      <c r="D8" s="16" t="str">
        <f>D7</f>
        <v>GCVS</v>
      </c>
    </row>
    <row r="9" spans="1:19" s="7" customFormat="1" ht="12.95" customHeight="1" x14ac:dyDescent="0.2">
      <c r="A9" s="17" t="s">
        <v>32</v>
      </c>
      <c r="B9" s="18">
        <v>21</v>
      </c>
      <c r="C9" s="19" t="str">
        <f>"F"&amp;B9</f>
        <v>F21</v>
      </c>
      <c r="D9" s="20" t="str">
        <f>"G"&amp;B9</f>
        <v>G21</v>
      </c>
    </row>
    <row r="10" spans="1:19" s="7" customFormat="1" ht="12.95" customHeight="1" thickBot="1" x14ac:dyDescent="0.25">
      <c r="C10" s="21" t="s">
        <v>19</v>
      </c>
      <c r="D10" s="21" t="s">
        <v>20</v>
      </c>
    </row>
    <row r="11" spans="1:19" s="7" customFormat="1" ht="12.95" customHeight="1" x14ac:dyDescent="0.2">
      <c r="A11" s="7" t="s">
        <v>15</v>
      </c>
      <c r="C11" s="20">
        <f ca="1">INTERCEPT(INDIRECT($D$9):G992,INDIRECT($C$9):F992)</f>
        <v>0.12232538087797876</v>
      </c>
      <c r="D11" s="9"/>
    </row>
    <row r="12" spans="1:19" s="7" customFormat="1" ht="12.95" customHeight="1" x14ac:dyDescent="0.2">
      <c r="A12" s="7" t="s">
        <v>16</v>
      </c>
      <c r="C12" s="20">
        <f ca="1">SLOPE(INDIRECT($D$9):G992,INDIRECT($C$9):F992)</f>
        <v>-7.2264007734020155E-6</v>
      </c>
      <c r="D12" s="9"/>
    </row>
    <row r="13" spans="1:19" s="7" customFormat="1" ht="12.95" customHeight="1" x14ac:dyDescent="0.2">
      <c r="A13" s="7" t="s">
        <v>18</v>
      </c>
      <c r="C13" s="9" t="s">
        <v>13</v>
      </c>
    </row>
    <row r="14" spans="1:19" s="7" customFormat="1" ht="12.95" customHeight="1" x14ac:dyDescent="0.2"/>
    <row r="15" spans="1:19" s="7" customFormat="1" ht="12.95" customHeight="1" x14ac:dyDescent="0.2">
      <c r="A15" s="22" t="s">
        <v>17</v>
      </c>
      <c r="C15" s="23">
        <f ca="1">(C7+C11)+(C8+C12)*INT(MAX(F21:F3533))</f>
        <v>59801.357729163996</v>
      </c>
      <c r="E15" s="24" t="s">
        <v>33</v>
      </c>
      <c r="F15" s="18">
        <v>1</v>
      </c>
    </row>
    <row r="16" spans="1:19" s="7" customFormat="1" ht="12.95" customHeight="1" x14ac:dyDescent="0.2">
      <c r="A16" s="10" t="s">
        <v>4</v>
      </c>
      <c r="C16" s="25">
        <f ca="1">+C8+C12</f>
        <v>0.66329277359922656</v>
      </c>
      <c r="E16" s="24" t="s">
        <v>30</v>
      </c>
      <c r="F16" s="25">
        <f ca="1">NOW()+15018.5+$C$5/24</f>
        <v>60378.624148726849</v>
      </c>
    </row>
    <row r="17" spans="1:21" s="7" customFormat="1" ht="12.95" customHeight="1" thickBot="1" x14ac:dyDescent="0.25">
      <c r="A17" s="24" t="s">
        <v>27</v>
      </c>
      <c r="C17" s="7">
        <f>COUNT(C21:C2191)</f>
        <v>8</v>
      </c>
      <c r="E17" s="24" t="s">
        <v>34</v>
      </c>
      <c r="F17" s="26">
        <f ca="1">ROUND(2*(F16-$C$7)/$C$8,0)/2+F15</f>
        <v>13394.5</v>
      </c>
    </row>
    <row r="18" spans="1:21" s="7" customFormat="1" ht="12.95" customHeight="1" thickTop="1" thickBot="1" x14ac:dyDescent="0.25">
      <c r="A18" s="10" t="s">
        <v>5</v>
      </c>
      <c r="C18" s="27">
        <f ca="1">+C15</f>
        <v>59801.357729163996</v>
      </c>
      <c r="D18" s="28">
        <f ca="1">+C16</f>
        <v>0.66329277359922656</v>
      </c>
      <c r="E18" s="24" t="s">
        <v>35</v>
      </c>
      <c r="F18" s="20">
        <f ca="1">ROUND(2*(F16-$C$15)/$C$16,0)/2+F15</f>
        <v>871.5</v>
      </c>
    </row>
    <row r="19" spans="1:21" s="7" customFormat="1" ht="12.95" customHeight="1" thickTop="1" x14ac:dyDescent="0.2">
      <c r="B19" s="9"/>
      <c r="E19" s="24" t="s">
        <v>31</v>
      </c>
      <c r="F19" s="29">
        <f ca="1">+$C$15+$C$16*F18-15018.5-$C$5/24</f>
        <v>45361.313214689057</v>
      </c>
    </row>
    <row r="20" spans="1:21" s="7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0" t="s">
        <v>36</v>
      </c>
      <c r="I20" s="30" t="s">
        <v>37</v>
      </c>
      <c r="J20" s="30" t="s">
        <v>38</v>
      </c>
      <c r="K20" s="30" t="s">
        <v>39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1" t="s">
        <v>14</v>
      </c>
      <c r="U20" s="32" t="s">
        <v>53</v>
      </c>
    </row>
    <row r="21" spans="1:21" s="7" customFormat="1" ht="12.95" customHeight="1" x14ac:dyDescent="0.2">
      <c r="A21" s="7" t="s">
        <v>47</v>
      </c>
      <c r="B21" s="9"/>
      <c r="C21" s="15">
        <v>51494.82</v>
      </c>
      <c r="D21" s="15" t="s">
        <v>13</v>
      </c>
      <c r="E21" s="7">
        <f t="shared" ref="E21:E26" si="0">+(C21-C$7)/C$8</f>
        <v>0</v>
      </c>
      <c r="F21" s="7">
        <f t="shared" ref="F21:F26" si="1">ROUND(2*E21,0)/2</f>
        <v>0</v>
      </c>
      <c r="G21" s="7">
        <f t="shared" ref="G21:G26" si="2">+C21-(C$7+F21*C$8)</f>
        <v>0</v>
      </c>
      <c r="I21" s="7">
        <f>+G21</f>
        <v>0</v>
      </c>
      <c r="O21" s="7">
        <f t="shared" ref="O21:O26" ca="1" si="3">+C$11+C$12*$F21</f>
        <v>0.12232538087797876</v>
      </c>
      <c r="Q21" s="33">
        <f t="shared" ref="Q21:Q26" si="4">+C21-15018.5</f>
        <v>36476.32</v>
      </c>
    </row>
    <row r="22" spans="1:21" s="7" customFormat="1" ht="12.95" customHeight="1" x14ac:dyDescent="0.2">
      <c r="A22" s="34" t="s">
        <v>50</v>
      </c>
      <c r="B22" s="35" t="s">
        <v>49</v>
      </c>
      <c r="C22" s="36">
        <v>56935.355199999998</v>
      </c>
      <c r="D22" s="36">
        <v>1.1000000000000001E-3</v>
      </c>
      <c r="E22" s="7">
        <f t="shared" si="0"/>
        <v>8202.224031358357</v>
      </c>
      <c r="F22" s="7">
        <f t="shared" si="1"/>
        <v>8202</v>
      </c>
      <c r="G22" s="7">
        <f t="shared" si="2"/>
        <v>0.14860000000044238</v>
      </c>
      <c r="K22" s="7">
        <f>+G22</f>
        <v>0.14860000000044238</v>
      </c>
      <c r="O22" s="7">
        <f t="shared" ca="1" si="3"/>
        <v>6.3054441734535421E-2</v>
      </c>
      <c r="Q22" s="33">
        <f t="shared" si="4"/>
        <v>41916.855199999998</v>
      </c>
    </row>
    <row r="23" spans="1:21" s="7" customFormat="1" ht="12.95" customHeight="1" x14ac:dyDescent="0.2">
      <c r="A23" s="37" t="s">
        <v>48</v>
      </c>
      <c r="B23" s="38" t="s">
        <v>49</v>
      </c>
      <c r="C23" s="39">
        <v>57287.512499999997</v>
      </c>
      <c r="D23" s="39">
        <v>2.3999999999999998E-3</v>
      </c>
      <c r="E23" s="7">
        <f t="shared" si="0"/>
        <v>8733.1411126187213</v>
      </c>
      <c r="F23" s="7">
        <f t="shared" si="1"/>
        <v>8733</v>
      </c>
      <c r="G23" s="7">
        <f t="shared" si="2"/>
        <v>9.360000000015134E-2</v>
      </c>
      <c r="K23" s="7">
        <f>+G23</f>
        <v>9.360000000015134E-2</v>
      </c>
      <c r="O23" s="7">
        <f t="shared" ca="1" si="3"/>
        <v>5.9217222923858961E-2</v>
      </c>
      <c r="Q23" s="33">
        <f t="shared" si="4"/>
        <v>42269.012499999997</v>
      </c>
    </row>
    <row r="24" spans="1:21" s="7" customFormat="1" ht="12.95" customHeight="1" x14ac:dyDescent="0.2">
      <c r="A24" s="37" t="s">
        <v>48</v>
      </c>
      <c r="B24" s="38" t="s">
        <v>49</v>
      </c>
      <c r="C24" s="39">
        <v>57287.578200000004</v>
      </c>
      <c r="D24" s="39">
        <v>4.0000000000000001E-3</v>
      </c>
      <c r="E24" s="7">
        <f t="shared" si="0"/>
        <v>8733.2401628222578</v>
      </c>
      <c r="F24" s="7">
        <f t="shared" si="1"/>
        <v>8733</v>
      </c>
      <c r="G24" s="7">
        <f t="shared" si="2"/>
        <v>0.15930000000662403</v>
      </c>
      <c r="K24" s="7">
        <f>+G24</f>
        <v>0.15930000000662403</v>
      </c>
      <c r="O24" s="7">
        <f t="shared" ca="1" si="3"/>
        <v>5.9217222923858961E-2</v>
      </c>
      <c r="Q24" s="33">
        <f t="shared" si="4"/>
        <v>42269.078200000004</v>
      </c>
    </row>
    <row r="25" spans="1:21" s="7" customFormat="1" ht="12.95" customHeight="1" x14ac:dyDescent="0.2">
      <c r="A25" s="34" t="s">
        <v>50</v>
      </c>
      <c r="B25" s="35" t="s">
        <v>49</v>
      </c>
      <c r="C25" s="36">
        <v>57297.518909999999</v>
      </c>
      <c r="D25" s="36">
        <v>4.0000000000000002E-4</v>
      </c>
      <c r="E25" s="7">
        <f t="shared" si="0"/>
        <v>8748.2269109000445</v>
      </c>
      <c r="F25" s="7">
        <f t="shared" si="1"/>
        <v>8748</v>
      </c>
      <c r="G25" s="7">
        <f t="shared" si="2"/>
        <v>0.15050999999948544</v>
      </c>
      <c r="K25" s="7">
        <f>+G25</f>
        <v>0.15050999999948544</v>
      </c>
      <c r="O25" s="7">
        <f t="shared" ca="1" si="3"/>
        <v>5.9108826912257925E-2</v>
      </c>
      <c r="Q25" s="33">
        <f t="shared" si="4"/>
        <v>42279.018909999999</v>
      </c>
    </row>
    <row r="26" spans="1:21" s="7" customFormat="1" ht="12.95" customHeight="1" x14ac:dyDescent="0.2">
      <c r="A26" s="34" t="s">
        <v>50</v>
      </c>
      <c r="B26" s="35" t="s">
        <v>49</v>
      </c>
      <c r="C26" s="36">
        <v>57329.36333</v>
      </c>
      <c r="D26" s="36">
        <v>6.9999999999999999E-4</v>
      </c>
      <c r="E26" s="7">
        <f t="shared" si="0"/>
        <v>8796.2359867330015</v>
      </c>
      <c r="F26" s="7">
        <f t="shared" si="1"/>
        <v>8796</v>
      </c>
      <c r="G26" s="7">
        <f t="shared" si="2"/>
        <v>0.15653000000020256</v>
      </c>
      <c r="K26" s="7">
        <f>+G26</f>
        <v>0.15653000000020256</v>
      </c>
      <c r="O26" s="7">
        <f t="shared" ca="1" si="3"/>
        <v>5.8761959675134631E-2</v>
      </c>
      <c r="Q26" s="33">
        <f t="shared" si="4"/>
        <v>42310.86333</v>
      </c>
    </row>
    <row r="27" spans="1:21" s="7" customFormat="1" ht="12.95" customHeight="1" x14ac:dyDescent="0.2">
      <c r="A27" s="5" t="s">
        <v>51</v>
      </c>
      <c r="B27" s="6" t="s">
        <v>49</v>
      </c>
      <c r="C27" s="51">
        <v>59544.185000000056</v>
      </c>
      <c r="D27" s="52" t="s">
        <v>52</v>
      </c>
      <c r="E27" s="7">
        <f t="shared" ref="E27" si="5">+(C27-C$7)/C$8</f>
        <v>12135.330921151901</v>
      </c>
      <c r="F27" s="7">
        <f t="shared" ref="F27" si="6">ROUND(2*E27,0)/2</f>
        <v>12135.5</v>
      </c>
      <c r="G27" s="7">
        <f t="shared" ref="G27" si="7">+C27-(C$7+F27*C$8)</f>
        <v>-0.11214999994263053</v>
      </c>
      <c r="K27" s="7">
        <f t="shared" ref="K27:K28" si="8">+G27</f>
        <v>-0.11214999994263053</v>
      </c>
      <c r="O27" s="7">
        <f t="shared" ref="O27" ca="1" si="9">+C$11+C$12*$F27</f>
        <v>3.4629394292358603E-2</v>
      </c>
      <c r="Q27" s="33">
        <f t="shared" ref="Q27" si="10">+C27-15018.5</f>
        <v>44525.685000000056</v>
      </c>
      <c r="U27" s="7">
        <f>+G27</f>
        <v>-0.11214999994263053</v>
      </c>
    </row>
    <row r="28" spans="1:21" s="7" customFormat="1" ht="12.95" customHeight="1" x14ac:dyDescent="0.2">
      <c r="A28" s="40" t="s">
        <v>54</v>
      </c>
      <c r="B28" s="54" t="s">
        <v>49</v>
      </c>
      <c r="C28" s="53">
        <v>59801.549300000072</v>
      </c>
      <c r="D28" s="52">
        <v>1.4E-3</v>
      </c>
      <c r="E28" s="7">
        <f t="shared" ref="E28" si="11">+(C28-C$7)/C$8</f>
        <v>12523.336800844372</v>
      </c>
      <c r="F28" s="7">
        <f t="shared" ref="F28" si="12">ROUND(2*E28,0)/2</f>
        <v>12523.5</v>
      </c>
      <c r="G28" s="7">
        <f t="shared" ref="G28" si="13">+C28-(C$7+F28*C$8)</f>
        <v>-0.10824999993201345</v>
      </c>
      <c r="K28" s="7">
        <f t="shared" si="8"/>
        <v>-0.10824999993201345</v>
      </c>
      <c r="O28" s="7">
        <f t="shared" ref="O28" ca="1" si="14">+C$11+C$12*$F28</f>
        <v>3.1825550792278612E-2</v>
      </c>
      <c r="Q28" s="33">
        <f t="shared" ref="Q28" si="15">+C28-15018.5</f>
        <v>44783.049300000072</v>
      </c>
    </row>
    <row r="29" spans="1:21" s="7" customFormat="1" ht="12.95" customHeight="1" x14ac:dyDescent="0.2">
      <c r="B29" s="9"/>
      <c r="C29" s="15"/>
      <c r="D29" s="15"/>
      <c r="Q29" s="33"/>
    </row>
    <row r="30" spans="1:21" s="7" customFormat="1" ht="12.95" customHeight="1" x14ac:dyDescent="0.2">
      <c r="B30" s="9"/>
      <c r="C30" s="15"/>
      <c r="D30" s="15"/>
      <c r="Q30" s="33"/>
    </row>
    <row r="31" spans="1:21" s="7" customFormat="1" ht="12.95" customHeight="1" x14ac:dyDescent="0.2">
      <c r="B31" s="9"/>
      <c r="C31" s="15"/>
      <c r="D31" s="15"/>
      <c r="Q31" s="33"/>
    </row>
    <row r="32" spans="1:21" s="7" customFormat="1" ht="12.95" customHeight="1" x14ac:dyDescent="0.2">
      <c r="B32" s="9"/>
      <c r="C32" s="15"/>
      <c r="D32" s="15"/>
      <c r="Q32" s="33"/>
    </row>
    <row r="33" spans="3:17" s="7" customFormat="1" ht="12.95" customHeight="1" x14ac:dyDescent="0.2">
      <c r="C33" s="15"/>
      <c r="D33" s="15"/>
      <c r="Q33" s="33"/>
    </row>
    <row r="34" spans="3:17" s="7" customFormat="1" ht="12.95" customHeight="1" x14ac:dyDescent="0.2">
      <c r="C34" s="15"/>
      <c r="D34" s="15"/>
    </row>
    <row r="35" spans="3:17" s="7" customFormat="1" ht="12.95" customHeight="1" x14ac:dyDescent="0.2">
      <c r="C35" s="15"/>
      <c r="D35" s="15"/>
    </row>
    <row r="36" spans="3:17" s="7" customFormat="1" ht="12.95" customHeight="1" x14ac:dyDescent="0.2">
      <c r="C36" s="15"/>
      <c r="D36" s="15"/>
    </row>
    <row r="37" spans="3:17" s="7" customFormat="1" ht="12.95" customHeight="1" x14ac:dyDescent="0.2">
      <c r="C37" s="15"/>
      <c r="D37" s="15"/>
    </row>
    <row r="38" spans="3:17" s="7" customFormat="1" ht="12.95" customHeight="1" x14ac:dyDescent="0.2">
      <c r="C38" s="15"/>
      <c r="D38" s="15"/>
    </row>
    <row r="39" spans="3:17" s="7" customFormat="1" ht="12.95" customHeight="1" x14ac:dyDescent="0.2">
      <c r="C39" s="15"/>
      <c r="D39" s="15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2024-03-09T01:58:46Z</dcterms:modified>
</cp:coreProperties>
</file>