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BAC3549-01DA-4745-9D4C-5428B0507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C21" i="1"/>
  <c r="A21" i="1"/>
  <c r="G11" i="1"/>
  <c r="F11" i="1"/>
  <c r="C7" i="1"/>
  <c r="C8" i="1"/>
  <c r="E21" i="1"/>
  <c r="F21" i="1"/>
  <c r="C17" i="1"/>
  <c r="Q21" i="1"/>
  <c r="G21" i="1"/>
  <c r="E22" i="1"/>
  <c r="F22" i="1"/>
  <c r="G22" i="1"/>
  <c r="I22" i="1"/>
  <c r="H21" i="1"/>
  <c r="C12" i="1"/>
  <c r="F15" i="1" l="1"/>
  <c r="C16" i="1"/>
  <c r="D18" i="1" s="1"/>
  <c r="C11" i="1"/>
  <c r="O21" i="1" l="1"/>
  <c r="C15" i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<sst xmlns="http://schemas.openxmlformats.org/spreadsheetml/2006/main" count="57" uniqueCount="51">
  <si>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</si>
  <si>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</si>
  <si>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</si>
  <si>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</si>
  <si>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</si>
  <si>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</si>
  <si>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</si>
  <si>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</si>
  <si>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</si>
  <si>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</si>
  <si>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</si>
  <si>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</si>
  <si>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</si>
  <si>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</si>
  <si>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</si>
  <si>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</si>
  <si>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</si>
  <si>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</si>
  <si>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</si>
  <si>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</si>
  <si>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</si>
  <si>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</si>
  <si>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</si>
  <si>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</si>
  <si>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</si>
  <si>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</si>
  <si>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</si>
  <si>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</si>
  <si>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</si>
  <si>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</si>
  <si>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</si>
  <si>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</si>
  <si>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</si>
  <si>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</si>
  <si>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DK Tuc  / GSC 8828-1164</t>
  </si>
  <si>
    <t>Tuc_DK.xls</t>
  </si>
  <si>
    <t>EA</t>
  </si>
  <si>
    <t>IBVS 5480 Eph.</t>
  </si>
  <si>
    <t>IBVS 5480</t>
  </si>
  <si>
    <t>Tuc</t>
  </si>
  <si>
    <t>OEJV 0168</t>
  </si>
  <si>
    <t>I</t>
  </si>
  <si>
    <t>OEJV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</si>
  <si>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</si>
  <si>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</si>
  <si>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</si>
  <si>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</si>
  <si>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</si>
  <si>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</si>
  <si>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</si>
  <si>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6.85-7.06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</si>
</sst>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Tuc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20-433D-8F8B-BCB612CE1D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1.865999998699408E-3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20-433D-8F8B-BCB612CE1D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20-433D-8F8B-BCB612CE1D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20-433D-8F8B-BCB612CE1D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20-433D-8F8B-BCB612CE1D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20-433D-8F8B-BCB612CE1D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20-433D-8F8B-BCB612CE1D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1.865999998699408E-3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20-433D-8F8B-BCB612CE1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64864"/>
        <c:axId val="1"/>
      </c:scatterChart>
      <c:valAx>
        <c:axId val="48636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64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7B57D1-14CF-0F25-8995-CF7F15E99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6:F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34</v>
      </c>
      <c r="E1" s="27"/>
      <c r="F1" s="27" t="s">
        <v>35</v>
      </c>
      <c r="G1" s="28" t="s">
        <v>36</v>
      </c>
      <c r="H1" s="27" t="s">
        <v>37</v>
      </c>
      <c r="I1" s="29">
        <v>48323.542000000001</v>
      </c>
      <c r="J1" s="29">
        <v>5.3379329999999996</v>
      </c>
      <c r="K1" s="27" t="s">
        <v>38</v>
      </c>
      <c r="L1" s="27" t="s">
        <v>39</v>
      </c>
    </row>
    <row r="2" spans="1:12">
      <c r="A2" t="s">
        <v>22</v>
      </c>
      <c r="B2" t="s">
        <v>36</v>
      </c>
      <c r="D2" s="9" t="s">
        <v>39</v>
      </c>
      <c r="E2" t="s">
        <v>35</v>
      </c>
    </row>
    <row r="3" spans="1:12" ht="13.5" thickBot="1"/>
    <row r="4" spans="1:12" ht="14.25" thickTop="1" thickBot="1">
      <c r="A4" s="26" t="s">
        <v>37</v>
      </c>
      <c r="C4" s="7">
        <v>48323.542000000001</v>
      </c>
      <c r="D4" s="8">
        <v>5.3379329999999996</v>
      </c>
    </row>
    <row r="6" spans="1:12">
      <c r="A6" s="4" t="s">
        <v>0</v>
      </c>
    </row>
    <row r="7" spans="1:12">
      <c r="A7" t="s">
        <v>1</v>
      </c>
      <c r="C7">
        <f>+C4</f>
        <v>48323.542000000001</v>
      </c>
      <c r="D7" s="33" t="s">
        <v>49</v>
      </c>
    </row>
    <row r="8" spans="1:12">
      <c r="A8" t="s">
        <v>2</v>
      </c>
      <c r="C8">
        <f>+D4</f>
        <v>5.3379329999999996</v>
      </c>
      <c r="D8" s="33" t="s">
        <v>49</v>
      </c>
    </row>
    <row r="9" spans="1:1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>
      <c r="A10" s="11"/>
      <c r="B10" s="11"/>
      <c r="C10" s="3" t="s">
        <v>18</v>
      </c>
      <c r="D10" s="3" t="s">
        <v>19</v>
      </c>
      <c r="E10" s="11"/>
    </row>
    <row r="11" spans="1:12">
      <c r="A11" s="11" t="s">
        <v>14</v>
      </c>
      <c r="B11" s="11"/>
      <c r="C11" s="21">
        <f ca="1">INTERCEPT(INDIRECT($G$11):G992,INDIRECT($F$11):F992)</f>
        <v>0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>
        <f ca="1">SLOPE(INDIRECT($G$11):G992,INDIRECT($F$11):F992)</f>
        <v>1.2054263557489717E-6</v>
      </c>
      <c r="D12" s="13"/>
      <c r="E12" s="41" t="s">
        <v>44</v>
      </c>
      <c r="F12" s="42" t="s">
        <v>50</v>
      </c>
    </row>
    <row r="13" spans="1:12">
      <c r="A13" s="11" t="s">
        <v>17</v>
      </c>
      <c r="B13" s="11"/>
      <c r="C13" s="13" t="s">
        <v>12</v>
      </c>
      <c r="D13" s="13"/>
      <c r="E13" s="34" t="s">
        <v>45</v>
      </c>
      <c r="F13" s="35">
        <v>1</v>
      </c>
    </row>
    <row r="14" spans="1:12">
      <c r="A14" s="11"/>
      <c r="B14" s="11"/>
      <c r="C14" s="11"/>
      <c r="D14" s="11"/>
      <c r="E14" s="34" t="s">
        <v>31</v>
      </c>
      <c r="F14" s="36">
        <f ca="1">NOW()+15018.5+$C$9/24</f>
        <v>60520.849367361108</v>
      </c>
    </row>
    <row r="15" spans="1:12">
      <c r="A15" s="14" t="s">
        <v>16</v>
      </c>
      <c r="B15" s="11"/>
      <c r="C15" s="15">
        <f ca="1">(C7+C11)+(C8+C12)*INT(MAX(F21:F3533))</f>
        <v>56586.664149999997</v>
      </c>
      <c r="D15" s="16"/>
      <c r="E15" s="34" t="s">
        <v>46</v>
      </c>
      <c r="F15" s="36">
        <f ca="1">ROUND(2*($F$14-$C$7)/$C$8,0)/2+$F$13</f>
        <v>2286</v>
      </c>
    </row>
    <row r="16" spans="1:12">
      <c r="A16" s="17" t="s">
        <v>3</v>
      </c>
      <c r="B16" s="11"/>
      <c r="C16" s="18">
        <f ca="1">+C8+C12</f>
        <v>5.3379342054263557</v>
      </c>
      <c r="D16" s="16"/>
      <c r="E16" s="34" t="s">
        <v>32</v>
      </c>
      <c r="F16" s="36">
        <f ca="1">ROUND(2*($F$14-$C$15)/$C$16,0)/2+$F$13</f>
        <v>738</v>
      </c>
    </row>
    <row r="17" spans="1:17" ht="13.5" thickBot="1">
      <c r="A17" s="16" t="s">
        <v>28</v>
      </c>
      <c r="B17" s="11"/>
      <c r="C17" s="11">
        <f>COUNT(C21:C2191)</f>
        <v>2</v>
      </c>
      <c r="D17" s="16"/>
      <c r="E17" s="37" t="s">
        <v>47</v>
      </c>
      <c r="F17" s="38">
        <f ca="1">+$C$15+$C$16*$F$16-15018.5-$C$9/24</f>
        <v>45507.955426937981</v>
      </c>
    </row>
    <row r="18" spans="1:17" ht="14.25" thickTop="1" thickBot="1">
      <c r="A18" s="17" t="s">
        <v>4</v>
      </c>
      <c r="B18" s="11"/>
      <c r="C18" s="19">
        <f ca="1">+C15</f>
        <v>56586.664149999997</v>
      </c>
      <c r="D18" s="20">
        <f ca="1">+C16</f>
        <v>5.3379342054263557</v>
      </c>
      <c r="E18" s="40" t="s">
        <v>48</v>
      </c>
      <c r="F18" s="39">
        <f ca="1">+($C$15+$C$16*$F$16)-($C$16/2)-15018.5-$C$9/24</f>
        <v>45505.286459835268</v>
      </c>
    </row>
    <row r="19" spans="1:17" ht="13.5" thickTop="1">
      <c r="A19" s="24" t="s">
        <v>33</v>
      </c>
      <c r="E19" s="25">
        <v>21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42</v>
      </c>
      <c r="J20" s="6" t="s">
        <v>43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>
      <c r="A21" t="str">
        <f>$K$1</f>
        <v>IBVS 5480</v>
      </c>
      <c r="C21" s="9">
        <f>+$C$4</f>
        <v>48323.542000000001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33305.042000000001</v>
      </c>
    </row>
    <row r="22" spans="1:17">
      <c r="A22" s="30" t="s">
        <v>40</v>
      </c>
      <c r="B22" s="31" t="s">
        <v>41</v>
      </c>
      <c r="C22" s="32">
        <v>56586.664149999997</v>
      </c>
      <c r="D22" s="30">
        <v>6.1000000000000004E-3</v>
      </c>
      <c r="E22">
        <f>+(C22-C$7)/C$8</f>
        <v>1548.0003495735141</v>
      </c>
      <c r="F22">
        <f>ROUND(2*E22,0)/2</f>
        <v>1548</v>
      </c>
      <c r="G22">
        <f>+C22-(C$7+F22*C$8)</f>
        <v>1.865999998699408E-3</v>
      </c>
      <c r="I22">
        <f>+G22</f>
        <v>1.865999998699408E-3</v>
      </c>
      <c r="O22">
        <f ca="1">+C$11+C$12*$F22</f>
        <v>1.865999998699408E-3</v>
      </c>
      <c r="Q22" s="2">
        <f>+C22-15018.5</f>
        <v>41568.164149999997</v>
      </c>
    </row>
    <row r="23" spans="1:17">
      <c r="C23" s="9"/>
      <c r="D23" s="9"/>
      <c r="Q23" s="2"/>
    </row>
    <row r="24" spans="1:17">
      <c r="Q24" s="2"/>
    </row>
    <row r="25" spans="1:17">
      <c r="C25" s="9"/>
      <c r="D25" s="9"/>
      <c r="Q25" s="2"/>
    </row>
    <row r="26" spans="1:17">
      <c r="C26" s="9"/>
      <c r="D26" s="9"/>
      <c r="Q26" s="2"/>
    </row>
    <row r="27" spans="1:17">
      <c r="C27" s="9"/>
      <c r="D27" s="9"/>
      <c r="Q27" s="2"/>
    </row>
    <row r="28" spans="1:17">
      <c r="C28" s="9"/>
      <c r="D28" s="9"/>
      <c r="Q28" s="2"/>
    </row>
    <row r="29" spans="1:17">
      <c r="C29" s="9"/>
      <c r="D29" s="9"/>
      <c r="Q29" s="2"/>
    </row>
    <row r="30" spans="1:17">
      <c r="C30" s="9"/>
      <c r="D30" s="9"/>
      <c r="Q30" s="2"/>
    </row>
    <row r="31" spans="1:17">
      <c r="C31" s="9"/>
      <c r="D31" s="9"/>
      <c r="Q31" s="2"/>
    </row>
    <row r="32" spans="1:17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2024-07-29T08:23:05Z</dcterms:modified>
</cp:coreProperties>
</file>